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640" windowHeight="11640" firstSheet="1" activeTab="2"/>
  </bookViews>
  <sheets>
    <sheet name="Т1 - број запослених" sheetId="1" r:id="rId1"/>
    <sheet name="Т2 - 411 и 412" sheetId="2" r:id="rId2"/>
    <sheet name="Т3 - остале ек. кл." sheetId="3" r:id="rId3"/>
    <sheet name="Т4 - 465" sheetId="4" r:id="rId4"/>
    <sheet name="Т5 - 416" sheetId="5" r:id="rId5"/>
    <sheet name="Т6 - звања и занимања" sheetId="6" r:id="rId6"/>
    <sheet name="Т7 -413-416" sheetId="7" r:id="rId7"/>
    <sheet name="Т8- квартал" sheetId="8" r:id="rId8"/>
  </sheets>
  <definedNames>
    <definedName name="_xlnm.Print_Titles" localSheetId="0">'Т1 - број запослених'!$A:$B</definedName>
  </definedNames>
  <calcPr fullCalcOnLoad="1"/>
</workbook>
</file>

<file path=xl/comments6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<sst xmlns="http://schemas.openxmlformats.org/spreadsheetml/2006/main" count="634" uniqueCount="197">
  <si>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</si>
  <si>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</si>
  <si>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</si>
  <si>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</si>
  <si>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</si>
  <si>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</si>
  <si>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</si>
  <si>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</si>
  <si>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</si>
  <si>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</si>
  <si>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</si>
  <si>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</si>
  <si>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</si>
  <si>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</si>
  <si>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</si>
  <si>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</si>
  <si>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</si>
  <si>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</si>
  <si>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</si>
  <si>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</si>
  <si>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</si>
  <si>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</si>
  <si>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</si>
  <si>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</si>
  <si>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</si>
  <si>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</si>
  <si>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 xml:space="preserve">Сарадник 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</si>
  <si>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</si>
  <si>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</si>
  <si>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</si>
  <si>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</si>
  <si>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</si>
  <si>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</si>
  <si>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</si>
  <si>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</si>
  <si>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</si>
  <si>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</si>
  <si>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</si>
  <si>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</si>
  <si>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</si>
  <si>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</si>
  <si>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</si>
  <si>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</si>
  <si>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</si>
  <si>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</si>
  <si>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</si>
  <si>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</si>
  <si>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</si>
  <si>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</si>
  <si>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</si>
  <si>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</si>
  <si>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</si>
  <si>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</si>
  <si>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</si>
  <si>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</si>
  <si>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</si>
  <si>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</si>
  <si>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</si>
  <si>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</si>
  <si>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</si>
  <si>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</si>
  <si>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</si>
  <si>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</si>
  <si>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</si>
  <si>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</si>
  <si>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</si>
  <si>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</si>
  <si>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</si>
  <si>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</si>
  <si>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</si>
  <si>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</si>
  <si>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 xml:space="preserve">неодређено 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</si>
  <si>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</si>
  <si>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Укупан број </t>
    </r>
    <r>
      <rPr>
        <sz val="11"/>
        <color indexed="8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</si>
  <si>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</si>
  <si>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</si>
  <si>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</si>
  <si>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</si>
  <si>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</si>
  <si>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</si>
  <si>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</si>
  <si>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</si>
  <si>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</si>
  <si>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</si>
  <si>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</si>
  <si>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</si>
  <si>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</si>
  <si>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</si>
  <si>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</si>
  <si>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</si>
  <si>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</si>
  <si>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</si>
  <si>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</si>
  <si>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</si>
  <si>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</si>
  <si>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indexed="8"/>
        <rFont val="Times New Roman"/>
        <family val="1"/>
      </rPr>
      <t>навести назив</t>
    </r>
    <r>
      <rPr>
        <b/>
        <sz val="8"/>
        <color indexed="8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</si>
  <si>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indexed="8"/>
        <rFont val="Times New Roman"/>
        <family val="1"/>
      </rPr>
      <t>(навести назив)</t>
    </r>
    <r>
      <rPr>
        <b/>
        <sz val="8"/>
        <color indexed="8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</si>
  <si>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</si>
  <si>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</si>
  <si>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</si>
  <si>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</si>
  <si>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</si>
  <si>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</si>
  <si>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</si>
  <si>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</si>
  <si>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</si>
  <si>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</si>
  <si>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</si>
  <si>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</si>
  <si>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</si>
  <si>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</si>
  <si>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</si>
  <si>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</si>
  <si>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</si>
  <si>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</si>
  <si>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</si>
  <si>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</si>
  <si>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</si>
  <si>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</si>
  <si>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</si>
  <si>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</si>
  <si>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</si>
  <si>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</si>
  <si>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</si>
  <si>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</si>
  <si>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</si>
  <si>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</si>
  <si>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</si>
  <si>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</si>
  <si>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</si>
  <si>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</si>
  <si>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</si>
  <si>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</si>
  <si>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</si>
  <si>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</si>
  <si>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</si>
  <si>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</si>
  <si>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</si>
  <si>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</si>
  <si>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</si>
  <si>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</si>
  <si>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</si>
  <si>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</si>
  <si>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</si>
  <si>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</si>
  <si>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</si>
  <si>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</si>
  <si>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</si>
  <si>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</si>
  <si>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</si>
  <si>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</si>
  <si>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</si>
  <si>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</si>
  <si>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</si>
  <si>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</si>
  <si>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</si>
  <si>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</si>
  <si>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</si>
  <si>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</si>
  <si>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</si>
  <si>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</si>
  <si>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</si>
  <si>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</si>
  <si>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</si>
  <si>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</si>
  <si>
    <t>1. Туристичка организација</t>
  </si>
  <si>
    <t>2 Спортски центар</t>
  </si>
  <si>
    <t>3. Дирекција за омладину и спорт</t>
  </si>
  <si>
    <t>ПЕТРОВАЦ НА МЛАВИ</t>
  </si>
  <si>
    <t>Туристичка организација</t>
  </si>
  <si>
    <t>2.Спортски центар</t>
  </si>
  <si>
    <t>3.Дирекција за омладину и спорт</t>
  </si>
  <si>
    <t>1. Спортски центар</t>
  </si>
  <si>
    <t>2. Дирекција за омладину</t>
  </si>
  <si>
    <t>3. Туристичка организација</t>
  </si>
  <si>
    <t>Центар за социјални рад</t>
  </si>
  <si>
    <t>Дом здравља</t>
  </si>
  <si>
    <t>1.Спортски центар</t>
  </si>
  <si>
    <t>2.Дирекција за омладину</t>
  </si>
  <si>
    <t>3.Туристичка организација</t>
  </si>
  <si>
    <t>1. Културно просветни центар</t>
  </si>
  <si>
    <t>2. Народна библиотека</t>
  </si>
  <si>
    <t>3. завичајни музеј</t>
  </si>
  <si>
    <t>2.Дирекција за омладину и спорт</t>
  </si>
  <si>
    <t>Самостални саветник</t>
  </si>
  <si>
    <t>саветник</t>
  </si>
  <si>
    <t>Саветник</t>
  </si>
  <si>
    <t>Млађи саветник</t>
  </si>
  <si>
    <t xml:space="preserve">Млађи сарадник </t>
  </si>
  <si>
    <t xml:space="preserve">самостални саветник </t>
  </si>
  <si>
    <t>самостални саветник</t>
  </si>
  <si>
    <t xml:space="preserve">млађи сарадник </t>
  </si>
  <si>
    <t>Виши референт</t>
  </si>
  <si>
    <t xml:space="preserve">Виши референ </t>
  </si>
  <si>
    <t>Кв.радник дактилограф</t>
  </si>
  <si>
    <t>неквалификовани радник</t>
  </si>
  <si>
    <t>Неквалификован радник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</si>
</sst>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ck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4" borderId="2" applyNumberFormat="0" applyAlignment="0" applyProtection="0"/>
    <xf numFmtId="0" fontId="13" fillId="7" borderId="0" applyNumberFormat="0" applyBorder="0" applyAlignment="0" applyProtection="0"/>
    <xf numFmtId="0" fontId="14" fillId="9" borderId="3" applyNumberFormat="0" applyAlignment="0" applyProtection="0"/>
    <xf numFmtId="0" fontId="15" fillId="9" borderId="4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4" applyNumberFormat="0" applyAlignment="0" applyProtection="0"/>
  </cellStyleXfs>
  <cellXfs count="449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14" borderId="10" xfId="0" applyNumberFormat="1" applyFont="1" applyFill="1" applyBorder="1" applyAlignment="1">
      <alignment horizontal="right" wrapText="1"/>
    </xf>
    <xf numFmtId="0" fontId="1" fillId="14" borderId="10" xfId="0" applyFont="1" applyFill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4" fontId="2" fillId="9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4" fontId="2" fillId="18" borderId="10" xfId="0" applyNumberFormat="1" applyFont="1" applyFill="1" applyBorder="1" applyAlignment="1">
      <alignment/>
    </xf>
    <xf numFmtId="3" fontId="2" fillId="9" borderId="10" xfId="0" applyNumberFormat="1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18" borderId="10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/>
    </xf>
    <xf numFmtId="10" fontId="1" fillId="18" borderId="10" xfId="0" applyNumberFormat="1" applyFont="1" applyFill="1" applyBorder="1" applyAlignment="1">
      <alignment horizontal="right"/>
    </xf>
    <xf numFmtId="4" fontId="1" fillId="18" borderId="0" xfId="0" applyNumberFormat="1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10" fontId="1" fillId="0" borderId="10" xfId="0" applyNumberFormat="1" applyFont="1" applyBorder="1" applyAlignment="1" applyProtection="1">
      <alignment horizontal="right"/>
      <protection locked="0"/>
    </xf>
    <xf numFmtId="10" fontId="1" fillId="0" borderId="1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2" fillId="0" borderId="10" xfId="0" applyNumberFormat="1" applyFont="1" applyBorder="1" applyAlignment="1" applyProtection="1">
      <alignment horizontal="right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justify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/>
    </xf>
    <xf numFmtId="3" fontId="1" fillId="0" borderId="14" xfId="0" applyNumberFormat="1" applyFont="1" applyBorder="1" applyAlignment="1" applyProtection="1">
      <alignment horizontal="right" wrapText="1"/>
      <protection/>
    </xf>
    <xf numFmtId="3" fontId="1" fillId="0" borderId="12" xfId="0" applyNumberFormat="1" applyFont="1" applyBorder="1" applyAlignment="1" applyProtection="1">
      <alignment horizontal="right" wrapText="1"/>
      <protection/>
    </xf>
    <xf numFmtId="3" fontId="2" fillId="0" borderId="12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 vertical="center" wrapText="1"/>
    </xf>
    <xf numFmtId="0" fontId="32" fillId="0" borderId="12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right" wrapText="1"/>
      <protection/>
    </xf>
    <xf numFmtId="0" fontId="1" fillId="0" borderId="18" xfId="0" applyNumberFormat="1" applyFont="1" applyBorder="1" applyAlignment="1" applyProtection="1">
      <alignment horizontal="right" wrapText="1"/>
      <protection/>
    </xf>
    <xf numFmtId="0" fontId="1" fillId="0" borderId="14" xfId="0" applyNumberFormat="1" applyFont="1" applyBorder="1" applyAlignment="1" applyProtection="1">
      <alignment horizontal="right" wrapText="1"/>
      <protection/>
    </xf>
    <xf numFmtId="0" fontId="1" fillId="0" borderId="19" xfId="0" applyNumberFormat="1" applyFont="1" applyBorder="1" applyAlignment="1" applyProtection="1">
      <alignment horizontal="right" wrapText="1"/>
      <protection/>
    </xf>
    <xf numFmtId="0" fontId="1" fillId="0" borderId="12" xfId="0" applyNumberFormat="1" applyFont="1" applyBorder="1" applyAlignment="1" applyProtection="1">
      <alignment horizontal="right" wrapText="1"/>
      <protection/>
    </xf>
    <xf numFmtId="0" fontId="1" fillId="0" borderId="20" xfId="0" applyNumberFormat="1" applyFont="1" applyBorder="1" applyAlignment="1" applyProtection="1">
      <alignment horizontal="right" wrapText="1"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justify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justify" wrapText="1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0" xfId="0" applyFont="1" applyBorder="1" applyAlignment="1" applyProtection="1">
      <alignment horizontal="justify" wrapText="1"/>
      <protection locked="0"/>
    </xf>
    <xf numFmtId="0" fontId="32" fillId="0" borderId="20" xfId="0" applyFont="1" applyBorder="1" applyAlignment="1">
      <alignment wrapText="1"/>
    </xf>
    <xf numFmtId="0" fontId="1" fillId="0" borderId="21" xfId="0" applyNumberFormat="1" applyFont="1" applyBorder="1" applyAlignment="1" applyProtection="1">
      <alignment horizontal="right" wrapText="1"/>
      <protection/>
    </xf>
    <xf numFmtId="0" fontId="1" fillId="0" borderId="22" xfId="0" applyNumberFormat="1" applyFont="1" applyBorder="1" applyAlignment="1" applyProtection="1">
      <alignment horizontal="right" wrapText="1"/>
      <protection/>
    </xf>
    <xf numFmtId="0" fontId="1" fillId="14" borderId="23" xfId="0" applyNumberFormat="1" applyFont="1" applyFill="1" applyBorder="1" applyAlignment="1" applyProtection="1">
      <alignment horizontal="right" wrapText="1"/>
      <protection/>
    </xf>
    <xf numFmtId="0" fontId="1" fillId="0" borderId="24" xfId="0" applyNumberFormat="1" applyFont="1" applyBorder="1" applyAlignment="1" applyProtection="1">
      <alignment horizontal="right" wrapText="1"/>
      <protection/>
    </xf>
    <xf numFmtId="0" fontId="1" fillId="0" borderId="23" xfId="0" applyNumberFormat="1" applyFont="1" applyBorder="1" applyAlignment="1" applyProtection="1">
      <alignment horizontal="right" wrapText="1"/>
      <protection/>
    </xf>
    <xf numFmtId="0" fontId="1" fillId="0" borderId="25" xfId="0" applyNumberFormat="1" applyFont="1" applyBorder="1" applyAlignment="1" applyProtection="1">
      <alignment horizontal="right" wrapText="1"/>
      <protection/>
    </xf>
    <xf numFmtId="0" fontId="1" fillId="0" borderId="26" xfId="0" applyNumberFormat="1" applyFont="1" applyBorder="1" applyAlignment="1" applyProtection="1">
      <alignment horizontal="right" wrapText="1"/>
      <protection/>
    </xf>
    <xf numFmtId="0" fontId="2" fillId="0" borderId="21" xfId="0" applyNumberFormat="1" applyFont="1" applyBorder="1" applyAlignment="1" applyProtection="1">
      <alignment/>
      <protection/>
    </xf>
    <xf numFmtId="0" fontId="2" fillId="0" borderId="22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 horizontal="right" wrapText="1"/>
      <protection/>
    </xf>
    <xf numFmtId="0" fontId="1" fillId="0" borderId="27" xfId="0" applyNumberFormat="1" applyFont="1" applyBorder="1" applyAlignment="1" applyProtection="1">
      <alignment horizontal="right" wrapText="1"/>
      <protection/>
    </xf>
    <xf numFmtId="0" fontId="1" fillId="0" borderId="28" xfId="0" applyNumberFormat="1" applyFont="1" applyBorder="1" applyAlignment="1" applyProtection="1">
      <alignment horizontal="right" wrapText="1"/>
      <protection/>
    </xf>
    <xf numFmtId="0" fontId="1" fillId="0" borderId="29" xfId="0" applyNumberFormat="1" applyFont="1" applyBorder="1" applyAlignment="1" applyProtection="1">
      <alignment horizontal="right" wrapText="1"/>
      <protection/>
    </xf>
    <xf numFmtId="0" fontId="1" fillId="0" borderId="30" xfId="0" applyNumberFormat="1" applyFont="1" applyBorder="1" applyAlignment="1" applyProtection="1">
      <alignment horizontal="right" wrapText="1"/>
      <protection/>
    </xf>
    <xf numFmtId="0" fontId="1" fillId="14" borderId="31" xfId="0" applyNumberFormat="1" applyFont="1" applyFill="1" applyBorder="1" applyAlignment="1" applyProtection="1">
      <alignment horizontal="right" wrapText="1"/>
      <protection/>
    </xf>
    <xf numFmtId="0" fontId="1" fillId="0" borderId="32" xfId="0" applyNumberFormat="1" applyFont="1" applyBorder="1" applyAlignment="1" applyProtection="1">
      <alignment horizontal="right" wrapText="1"/>
      <protection/>
    </xf>
    <xf numFmtId="3" fontId="1" fillId="0" borderId="33" xfId="0" applyNumberFormat="1" applyFont="1" applyBorder="1" applyAlignment="1" applyProtection="1">
      <alignment horizontal="right" wrapText="1"/>
      <protection/>
    </xf>
    <xf numFmtId="3" fontId="1" fillId="0" borderId="26" xfId="0" applyNumberFormat="1" applyFont="1" applyBorder="1" applyAlignment="1" applyProtection="1">
      <alignment horizontal="right" wrapText="1"/>
      <protection/>
    </xf>
    <xf numFmtId="0" fontId="1" fillId="0" borderId="34" xfId="0" applyNumberFormat="1" applyFont="1" applyBorder="1" applyAlignment="1" applyProtection="1">
      <alignment horizontal="right" wrapText="1"/>
      <protection/>
    </xf>
    <xf numFmtId="0" fontId="2" fillId="0" borderId="27" xfId="0" applyNumberFormat="1" applyFont="1" applyBorder="1" applyAlignment="1" applyProtection="1">
      <alignment horizontal="right" wrapText="1"/>
      <protection/>
    </xf>
    <xf numFmtId="0" fontId="2" fillId="0" borderId="28" xfId="0" applyNumberFormat="1" applyFont="1" applyBorder="1" applyAlignment="1" applyProtection="1">
      <alignment horizontal="right" wrapText="1"/>
      <protection/>
    </xf>
    <xf numFmtId="0" fontId="2" fillId="0" borderId="29" xfId="0" applyNumberFormat="1" applyFont="1" applyBorder="1" applyAlignment="1" applyProtection="1">
      <alignment horizontal="right" wrapText="1"/>
      <protection/>
    </xf>
    <xf numFmtId="0" fontId="2" fillId="0" borderId="30" xfId="0" applyNumberFormat="1" applyFont="1" applyBorder="1" applyAlignment="1" applyProtection="1">
      <alignment horizontal="right" wrapText="1"/>
      <protection/>
    </xf>
    <xf numFmtId="0" fontId="1" fillId="0" borderId="31" xfId="0" applyNumberFormat="1" applyFont="1" applyBorder="1" applyAlignment="1" applyProtection="1">
      <alignment horizontal="right" wrapText="1"/>
      <protection/>
    </xf>
    <xf numFmtId="0" fontId="1" fillId="0" borderId="35" xfId="0" applyNumberFormat="1" applyFont="1" applyBorder="1" applyAlignment="1" applyProtection="1">
      <alignment horizontal="right" wrapText="1"/>
      <protection/>
    </xf>
    <xf numFmtId="0" fontId="1" fillId="0" borderId="36" xfId="0" applyNumberFormat="1" applyFont="1" applyBorder="1" applyAlignment="1" applyProtection="1">
      <alignment horizontal="right" wrapText="1"/>
      <protection/>
    </xf>
    <xf numFmtId="0" fontId="1" fillId="0" borderId="33" xfId="0" applyNumberFormat="1" applyFont="1" applyBorder="1" applyAlignment="1" applyProtection="1">
      <alignment horizontal="right" wrapText="1"/>
      <protection/>
    </xf>
    <xf numFmtId="0" fontId="2" fillId="0" borderId="35" xfId="0" applyNumberFormat="1" applyFont="1" applyBorder="1" applyAlignment="1" applyProtection="1">
      <alignment/>
      <protection/>
    </xf>
    <xf numFmtId="0" fontId="2" fillId="0" borderId="36" xfId="0" applyNumberFormat="1" applyFont="1" applyBorder="1" applyAlignment="1" applyProtection="1">
      <alignment/>
      <protection/>
    </xf>
    <xf numFmtId="0" fontId="2" fillId="0" borderId="31" xfId="0" applyNumberFormat="1" applyFont="1" applyBorder="1" applyAlignment="1" applyProtection="1">
      <alignment/>
      <protection/>
    </xf>
    <xf numFmtId="0" fontId="2" fillId="0" borderId="32" xfId="0" applyNumberFormat="1" applyFont="1" applyBorder="1" applyAlignment="1" applyProtection="1">
      <alignment/>
      <protection/>
    </xf>
    <xf numFmtId="3" fontId="2" fillId="0" borderId="27" xfId="0" applyNumberFormat="1" applyFont="1" applyBorder="1" applyAlignment="1">
      <alignment horizontal="right" wrapText="1"/>
    </xf>
    <xf numFmtId="3" fontId="2" fillId="0" borderId="28" xfId="0" applyNumberFormat="1" applyFont="1" applyBorder="1" applyAlignment="1">
      <alignment horizontal="right" wrapText="1"/>
    </xf>
    <xf numFmtId="3" fontId="2" fillId="0" borderId="28" xfId="0" applyNumberFormat="1" applyFont="1" applyBorder="1" applyAlignment="1" applyProtection="1">
      <alignment horizontal="right" wrapText="1"/>
      <protection/>
    </xf>
    <xf numFmtId="3" fontId="2" fillId="0" borderId="30" xfId="0" applyNumberFormat="1" applyFont="1" applyBorder="1" applyAlignment="1" applyProtection="1">
      <alignment horizontal="right" wrapText="1"/>
      <protection/>
    </xf>
    <xf numFmtId="3" fontId="1" fillId="14" borderId="31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 applyProtection="1">
      <alignment horizontal="right" wrapText="1"/>
      <protection/>
    </xf>
    <xf numFmtId="3" fontId="1" fillId="0" borderId="33" xfId="0" applyNumberFormat="1" applyFont="1" applyBorder="1" applyAlignment="1" applyProtection="1">
      <alignment horizontal="right" wrapText="1"/>
      <protection locked="0"/>
    </xf>
    <xf numFmtId="3" fontId="1" fillId="0" borderId="34" xfId="0" applyNumberFormat="1" applyFont="1" applyBorder="1" applyAlignment="1" applyProtection="1">
      <alignment horizontal="right" wrapText="1"/>
      <protection/>
    </xf>
    <xf numFmtId="3" fontId="1" fillId="0" borderId="31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 applyProtection="1">
      <alignment horizontal="right" wrapText="1"/>
      <protection/>
    </xf>
    <xf numFmtId="3" fontId="1" fillId="0" borderId="30" xfId="0" applyNumberFormat="1" applyFont="1" applyBorder="1" applyAlignment="1" applyProtection="1">
      <alignment horizontal="right" wrapText="1"/>
      <protection/>
    </xf>
    <xf numFmtId="3" fontId="1" fillId="0" borderId="15" xfId="0" applyNumberFormat="1" applyFont="1" applyBorder="1" applyAlignment="1" applyProtection="1">
      <alignment horizontal="right" wrapText="1"/>
      <protection locked="0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 applyProtection="1">
      <alignment/>
      <protection/>
    </xf>
    <xf numFmtId="3" fontId="2" fillId="0" borderId="30" xfId="0" applyNumberFormat="1" applyFont="1" applyBorder="1" applyAlignment="1" applyProtection="1">
      <alignment/>
      <protection/>
    </xf>
    <xf numFmtId="3" fontId="1" fillId="0" borderId="33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horizontal="right" wrapText="1"/>
    </xf>
    <xf numFmtId="3" fontId="1" fillId="0" borderId="35" xfId="0" applyNumberFormat="1" applyFont="1" applyBorder="1" applyAlignment="1">
      <alignment horizontal="right" wrapText="1"/>
    </xf>
    <xf numFmtId="3" fontId="1" fillId="0" borderId="36" xfId="0" applyNumberFormat="1" applyFont="1" applyBorder="1" applyAlignment="1">
      <alignment horizontal="right" wrapText="1"/>
    </xf>
    <xf numFmtId="3" fontId="1" fillId="0" borderId="37" xfId="0" applyNumberFormat="1" applyFont="1" applyBorder="1" applyAlignment="1" applyProtection="1">
      <alignment horizontal="right" wrapText="1"/>
      <protection locked="0"/>
    </xf>
    <xf numFmtId="3" fontId="1" fillId="0" borderId="38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/>
    </xf>
    <xf numFmtId="3" fontId="2" fillId="0" borderId="27" xfId="0" applyNumberFormat="1" applyFont="1" applyBorder="1" applyAlignment="1" applyProtection="1">
      <alignment horizontal="right" wrapText="1"/>
      <protection/>
    </xf>
    <xf numFmtId="3" fontId="1" fillId="14" borderId="31" xfId="0" applyNumberFormat="1" applyFont="1" applyFill="1" applyBorder="1" applyAlignment="1" applyProtection="1">
      <alignment horizontal="right" wrapText="1"/>
      <protection/>
    </xf>
    <xf numFmtId="3" fontId="1" fillId="0" borderId="31" xfId="0" applyNumberFormat="1" applyFont="1" applyBorder="1" applyAlignment="1" applyProtection="1">
      <alignment horizontal="right" wrapText="1"/>
      <protection/>
    </xf>
    <xf numFmtId="3" fontId="1" fillId="0" borderId="27" xfId="0" applyNumberFormat="1" applyFont="1" applyBorder="1" applyAlignment="1" applyProtection="1">
      <alignment horizontal="right" wrapText="1"/>
      <protection/>
    </xf>
    <xf numFmtId="3" fontId="1" fillId="0" borderId="35" xfId="0" applyNumberFormat="1" applyFont="1" applyBorder="1" applyAlignment="1" applyProtection="1">
      <alignment horizontal="right" wrapText="1"/>
      <protection/>
    </xf>
    <xf numFmtId="3" fontId="1" fillId="0" borderId="36" xfId="0" applyNumberFormat="1" applyFont="1" applyBorder="1" applyAlignment="1" applyProtection="1">
      <alignment horizontal="right" wrapText="1"/>
      <protection/>
    </xf>
    <xf numFmtId="3" fontId="1" fillId="0" borderId="37" xfId="0" applyNumberFormat="1" applyFont="1" applyBorder="1" applyAlignment="1" applyProtection="1">
      <alignment horizontal="right" wrapText="1"/>
      <protection/>
    </xf>
    <xf numFmtId="3" fontId="1" fillId="0" borderId="38" xfId="0" applyNumberFormat="1" applyFont="1" applyBorder="1" applyAlignment="1" applyProtection="1">
      <alignment horizontal="right" wrapText="1"/>
      <protection/>
    </xf>
    <xf numFmtId="3" fontId="2" fillId="0" borderId="27" xfId="0" applyNumberFormat="1" applyFont="1" applyBorder="1" applyAlignment="1" applyProtection="1">
      <alignment/>
      <protection/>
    </xf>
    <xf numFmtId="0" fontId="2" fillId="0" borderId="39" xfId="0" applyNumberFormat="1" applyFont="1" applyBorder="1" applyAlignment="1" applyProtection="1">
      <alignment horizontal="right" wrapText="1"/>
      <protection/>
    </xf>
    <xf numFmtId="0" fontId="2" fillId="0" borderId="40" xfId="0" applyNumberFormat="1" applyFont="1" applyBorder="1" applyAlignment="1" applyProtection="1">
      <alignment horizontal="right" wrapText="1"/>
      <protection/>
    </xf>
    <xf numFmtId="0" fontId="1" fillId="0" borderId="39" xfId="0" applyNumberFormat="1" applyFont="1" applyBorder="1" applyAlignment="1" applyProtection="1">
      <alignment horizontal="right" wrapText="1"/>
      <protection/>
    </xf>
    <xf numFmtId="0" fontId="1" fillId="0" borderId="40" xfId="0" applyNumberFormat="1" applyFont="1" applyBorder="1" applyAlignment="1" applyProtection="1">
      <alignment horizontal="right" wrapText="1"/>
      <protection/>
    </xf>
    <xf numFmtId="3" fontId="2" fillId="0" borderId="39" xfId="0" applyNumberFormat="1" applyFont="1" applyBorder="1" applyAlignment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  <protection/>
    </xf>
    <xf numFmtId="3" fontId="1" fillId="14" borderId="23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 applyProtection="1">
      <alignment horizontal="right" wrapText="1"/>
      <protection/>
    </xf>
    <xf numFmtId="3" fontId="1" fillId="0" borderId="26" xfId="0" applyNumberFormat="1" applyFont="1" applyBorder="1" applyAlignment="1" applyProtection="1">
      <alignment horizontal="right" wrapText="1"/>
      <protection locked="0"/>
    </xf>
    <xf numFmtId="3" fontId="1" fillId="0" borderId="25" xfId="0" applyNumberFormat="1" applyFont="1" applyBorder="1" applyAlignment="1" applyProtection="1">
      <alignment horizontal="right" wrapText="1"/>
      <protection/>
    </xf>
    <xf numFmtId="3" fontId="1" fillId="0" borderId="23" xfId="0" applyNumberFormat="1" applyFont="1" applyBorder="1" applyAlignment="1">
      <alignment horizontal="right" wrapText="1"/>
    </xf>
    <xf numFmtId="3" fontId="1" fillId="0" borderId="39" xfId="0" applyNumberFormat="1" applyFont="1" applyBorder="1" applyAlignment="1">
      <alignment horizontal="right" wrapText="1"/>
    </xf>
    <xf numFmtId="3" fontId="1" fillId="0" borderId="40" xfId="0" applyNumberFormat="1" applyFont="1" applyBorder="1" applyAlignment="1" applyProtection="1">
      <alignment horizontal="right" wrapText="1"/>
      <protection/>
    </xf>
    <xf numFmtId="3" fontId="1" fillId="0" borderId="21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 applyProtection="1">
      <alignment horizontal="right" wrapText="1"/>
      <protection/>
    </xf>
    <xf numFmtId="3" fontId="1" fillId="0" borderId="41" xfId="0" applyNumberFormat="1" applyFont="1" applyBorder="1" applyAlignment="1" applyProtection="1">
      <alignment horizontal="right" wrapText="1"/>
      <protection locked="0"/>
    </xf>
    <xf numFmtId="3" fontId="1" fillId="0" borderId="42" xfId="0" applyNumberFormat="1" applyFont="1" applyBorder="1" applyAlignment="1" applyProtection="1">
      <alignment horizontal="right" wrapText="1"/>
      <protection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 applyProtection="1">
      <alignment/>
      <protection/>
    </xf>
    <xf numFmtId="3" fontId="1" fillId="0" borderId="26" xfId="0" applyNumberFormat="1" applyFont="1" applyBorder="1" applyAlignment="1">
      <alignment horizontal="right" wrapText="1"/>
    </xf>
    <xf numFmtId="0" fontId="1" fillId="0" borderId="43" xfId="0" applyFont="1" applyBorder="1" applyAlignment="1">
      <alignment/>
    </xf>
    <xf numFmtId="0" fontId="2" fillId="0" borderId="18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1" fillId="0" borderId="10" xfId="0" applyNumberFormat="1" applyFont="1" applyFill="1" applyBorder="1" applyAlignment="1" applyProtection="1">
      <alignment horizontal="right" wrapText="1"/>
      <protection/>
    </xf>
    <xf numFmtId="3" fontId="1" fillId="0" borderId="12" xfId="0" applyNumberFormat="1" applyFont="1" applyFill="1" applyBorder="1" applyAlignment="1" applyProtection="1">
      <alignment horizontal="right" wrapText="1"/>
      <protection/>
    </xf>
    <xf numFmtId="3" fontId="2" fillId="0" borderId="12" xfId="0" applyNumberFormat="1" applyFont="1" applyFill="1" applyBorder="1" applyAlignment="1" applyProtection="1">
      <alignment horizontal="right" wrapText="1"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43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wrapText="1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/>
    </xf>
    <xf numFmtId="0" fontId="33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 vertical="top" wrapText="1"/>
      <protection locked="0"/>
    </xf>
    <xf numFmtId="3" fontId="29" fillId="0" borderId="10" xfId="0" applyNumberFormat="1" applyFont="1" applyBorder="1" applyAlignment="1">
      <alignment horizontal="right" wrapText="1"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right" wrapText="1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 applyProtection="1">
      <alignment horizontal="right" wrapText="1"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8" fillId="14" borderId="10" xfId="0" applyFont="1" applyFill="1" applyBorder="1" applyAlignment="1">
      <alignment horizontal="center" vertical="center"/>
    </xf>
    <xf numFmtId="3" fontId="2" fillId="14" borderId="10" xfId="0" applyNumberFormat="1" applyFont="1" applyFill="1" applyBorder="1" applyAlignment="1">
      <alignment horizontal="right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4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3" fontId="8" fillId="9" borderId="10" xfId="0" applyNumberFormat="1" applyFont="1" applyFill="1" applyBorder="1" applyAlignment="1" applyProtection="1">
      <alignment horizontal="right" vertical="top" wrapText="1"/>
      <protection/>
    </xf>
    <xf numFmtId="3" fontId="8" fillId="9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wrapText="1"/>
      <protection/>
    </xf>
    <xf numFmtId="0" fontId="32" fillId="14" borderId="10" xfId="0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3" fontId="8" fillId="9" borderId="10" xfId="0" applyNumberFormat="1" applyFont="1" applyFill="1" applyBorder="1" applyAlignment="1" applyProtection="1">
      <alignment horizontal="right" wrapText="1"/>
      <protection/>
    </xf>
    <xf numFmtId="0" fontId="33" fillId="0" borderId="43" xfId="0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33" fillId="0" borderId="45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left"/>
      <protection/>
    </xf>
    <xf numFmtId="3" fontId="1" fillId="0" borderId="12" xfId="0" applyNumberFormat="1" applyFont="1" applyBorder="1" applyAlignment="1" applyProtection="1">
      <alignment horizontal="right" wrapText="1"/>
      <protection locked="0"/>
    </xf>
    <xf numFmtId="3" fontId="1" fillId="0" borderId="12" xfId="0" applyNumberFormat="1" applyFont="1" applyFill="1" applyBorder="1" applyAlignment="1" applyProtection="1">
      <alignment horizontal="right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3" fontId="1" fillId="14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Border="1" applyAlignment="1" applyProtection="1">
      <alignment horizontal="right" wrapText="1"/>
      <protection locked="0"/>
    </xf>
    <xf numFmtId="3" fontId="1" fillId="14" borderId="18" xfId="0" applyNumberFormat="1" applyFont="1" applyFill="1" applyBorder="1" applyAlignment="1">
      <alignment horizontal="right" wrapText="1"/>
    </xf>
    <xf numFmtId="3" fontId="1" fillId="0" borderId="18" xfId="0" applyNumberFormat="1" applyFont="1" applyBorder="1" applyAlignment="1" applyProtection="1">
      <alignment horizontal="right" wrapText="1"/>
      <protection locked="0"/>
    </xf>
    <xf numFmtId="3" fontId="2" fillId="0" borderId="18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 applyProtection="1">
      <alignment horizontal="right" wrapText="1"/>
      <protection locked="0"/>
    </xf>
    <xf numFmtId="3" fontId="1" fillId="0" borderId="18" xfId="0" applyNumberFormat="1" applyFont="1" applyBorder="1" applyAlignment="1" applyProtection="1">
      <alignment horizontal="right" wrapText="1"/>
      <protection locked="0"/>
    </xf>
    <xf numFmtId="0" fontId="1" fillId="14" borderId="18" xfId="0" applyFont="1" applyFill="1" applyBorder="1" applyAlignment="1">
      <alignment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1" fillId="0" borderId="18" xfId="0" applyNumberFormat="1" applyFont="1" applyFill="1" applyBorder="1" applyAlignment="1" applyProtection="1">
      <alignment horizontal="right" wrapText="1"/>
      <protection locked="0"/>
    </xf>
    <xf numFmtId="3" fontId="2" fillId="0" borderId="18" xfId="0" applyNumberFormat="1" applyFont="1" applyBorder="1" applyAlignment="1">
      <alignment/>
    </xf>
    <xf numFmtId="0" fontId="2" fillId="0" borderId="45" xfId="0" applyFont="1" applyBorder="1" applyAlignment="1" applyProtection="1">
      <alignment horizontal="center" vertical="center" wrapText="1"/>
      <protection/>
    </xf>
    <xf numFmtId="3" fontId="2" fillId="0" borderId="44" xfId="0" applyNumberFormat="1" applyFont="1" applyFill="1" applyBorder="1" applyAlignment="1" applyProtection="1">
      <alignment horizontal="right" wrapText="1"/>
      <protection/>
    </xf>
    <xf numFmtId="3" fontId="1" fillId="0" borderId="44" xfId="0" applyNumberFormat="1" applyFont="1" applyFill="1" applyBorder="1" applyAlignment="1" applyProtection="1">
      <alignment horizontal="right" wrapText="1"/>
      <protection/>
    </xf>
    <xf numFmtId="3" fontId="2" fillId="0" borderId="44" xfId="0" applyNumberFormat="1" applyFont="1" applyFill="1" applyBorder="1" applyAlignment="1" applyProtection="1">
      <alignment horizontal="right" wrapText="1"/>
      <protection/>
    </xf>
    <xf numFmtId="3" fontId="1" fillId="0" borderId="46" xfId="0" applyNumberFormat="1" applyFont="1" applyFill="1" applyBorder="1" applyAlignment="1" applyProtection="1">
      <alignment horizontal="right" wrapText="1"/>
      <protection/>
    </xf>
    <xf numFmtId="3" fontId="2" fillId="0" borderId="46" xfId="0" applyNumberFormat="1" applyFont="1" applyFill="1" applyBorder="1" applyAlignment="1" applyProtection="1">
      <alignment horizontal="right" wrapText="1"/>
      <protection/>
    </xf>
    <xf numFmtId="3" fontId="2" fillId="0" borderId="46" xfId="0" applyNumberFormat="1" applyFont="1" applyFill="1" applyBorder="1" applyAlignment="1" applyProtection="1">
      <alignment/>
      <protection/>
    </xf>
    <xf numFmtId="0" fontId="2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" fontId="2" fillId="0" borderId="31" xfId="0" applyNumberFormat="1" applyFont="1" applyBorder="1" applyAlignment="1" applyProtection="1">
      <alignment horizontal="right" wrapText="1"/>
      <protection locked="0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1" fillId="14" borderId="32" xfId="0" applyNumberFormat="1" applyFont="1" applyFill="1" applyBorder="1" applyAlignment="1">
      <alignment horizontal="right" wrapText="1"/>
    </xf>
    <xf numFmtId="3" fontId="1" fillId="0" borderId="31" xfId="0" applyNumberFormat="1" applyFont="1" applyBorder="1" applyAlignment="1" applyProtection="1">
      <alignment horizontal="right" wrapText="1"/>
      <protection locked="0"/>
    </xf>
    <xf numFmtId="3" fontId="1" fillId="0" borderId="32" xfId="0" applyNumberFormat="1" applyFont="1" applyBorder="1" applyAlignment="1" applyProtection="1">
      <alignment horizontal="right" wrapText="1"/>
      <protection locked="0"/>
    </xf>
    <xf numFmtId="3" fontId="2" fillId="0" borderId="31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  <protection locked="0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1" fillId="0" borderId="35" xfId="0" applyNumberFormat="1" applyFont="1" applyBorder="1" applyAlignment="1" applyProtection="1">
      <alignment horizontal="right" wrapText="1"/>
      <protection locked="0"/>
    </xf>
    <xf numFmtId="3" fontId="1" fillId="0" borderId="36" xfId="0" applyNumberFormat="1" applyFont="1" applyBorder="1" applyAlignment="1" applyProtection="1">
      <alignment horizontal="right" wrapText="1"/>
      <protection locked="0"/>
    </xf>
    <xf numFmtId="3" fontId="1" fillId="0" borderId="31" xfId="0" applyNumberFormat="1" applyFont="1" applyBorder="1" applyAlignment="1" applyProtection="1">
      <alignment horizontal="right" wrapText="1"/>
      <protection locked="0"/>
    </xf>
    <xf numFmtId="3" fontId="1" fillId="0" borderId="32" xfId="0" applyNumberFormat="1" applyFont="1" applyBorder="1" applyAlignment="1" applyProtection="1">
      <alignment horizontal="right" wrapText="1"/>
      <protection locked="0"/>
    </xf>
    <xf numFmtId="0" fontId="1" fillId="14" borderId="31" xfId="0" applyFont="1" applyFill="1" applyBorder="1" applyAlignment="1">
      <alignment/>
    </xf>
    <xf numFmtId="0" fontId="1" fillId="14" borderId="32" xfId="0" applyFont="1" applyFill="1" applyBorder="1" applyAlignment="1">
      <alignment/>
    </xf>
    <xf numFmtId="3" fontId="2" fillId="0" borderId="31" xfId="0" applyNumberFormat="1" applyFont="1" applyFill="1" applyBorder="1" applyAlignment="1" applyProtection="1">
      <alignment horizontal="right" wrapText="1"/>
      <protection/>
    </xf>
    <xf numFmtId="3" fontId="2" fillId="0" borderId="32" xfId="0" applyNumberFormat="1" applyFont="1" applyFill="1" applyBorder="1" applyAlignment="1" applyProtection="1">
      <alignment horizontal="right" wrapText="1"/>
      <protection/>
    </xf>
    <xf numFmtId="3" fontId="1" fillId="0" borderId="35" xfId="0" applyNumberFormat="1" applyFont="1" applyFill="1" applyBorder="1" applyAlignment="1" applyProtection="1">
      <alignment horizontal="right" wrapText="1"/>
      <protection locked="0"/>
    </xf>
    <xf numFmtId="3" fontId="1" fillId="0" borderId="36" xfId="0" applyNumberFormat="1" applyFont="1" applyFill="1" applyBorder="1" applyAlignment="1" applyProtection="1">
      <alignment horizontal="right" wrapText="1"/>
      <protection locked="0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1" fillId="14" borderId="45" xfId="0" applyNumberFormat="1" applyFont="1" applyFill="1" applyBorder="1" applyAlignment="1">
      <alignment horizontal="right" wrapText="1"/>
    </xf>
    <xf numFmtId="3" fontId="1" fillId="0" borderId="45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1" fillId="0" borderId="43" xfId="0" applyNumberFormat="1" applyFont="1" applyBorder="1" applyAlignment="1" applyProtection="1">
      <alignment horizontal="right" wrapText="1"/>
      <protection locked="0"/>
    </xf>
    <xf numFmtId="3" fontId="1" fillId="0" borderId="45" xfId="0" applyNumberFormat="1" applyFont="1" applyBorder="1" applyAlignment="1" applyProtection="1">
      <alignment horizontal="right" wrapText="1"/>
      <protection locked="0"/>
    </xf>
    <xf numFmtId="0" fontId="1" fillId="14" borderId="45" xfId="0" applyFont="1" applyFill="1" applyBorder="1" applyAlignment="1">
      <alignment/>
    </xf>
    <xf numFmtId="3" fontId="2" fillId="0" borderId="45" xfId="0" applyNumberFormat="1" applyFont="1" applyFill="1" applyBorder="1" applyAlignment="1" applyProtection="1">
      <alignment horizontal="right" wrapText="1"/>
      <protection/>
    </xf>
    <xf numFmtId="3" fontId="1" fillId="0" borderId="43" xfId="0" applyNumberFormat="1" applyFont="1" applyFill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0" fontId="27" fillId="0" borderId="49" xfId="0" applyFont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center" vertical="center" wrapText="1"/>
      <protection/>
    </xf>
    <xf numFmtId="0" fontId="27" fillId="0" borderId="11" xfId="0" applyNumberFormat="1" applyFont="1" applyBorder="1" applyAlignment="1" applyProtection="1">
      <alignment horizontal="center" vertical="center" wrapText="1"/>
      <protection/>
    </xf>
    <xf numFmtId="0" fontId="27" fillId="0" borderId="41" xfId="0" applyNumberFormat="1" applyFont="1" applyBorder="1" applyAlignment="1" applyProtection="1">
      <alignment horizontal="center" vertical="center" wrapText="1"/>
      <protection/>
    </xf>
    <xf numFmtId="0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51" xfId="0" applyFont="1" applyBorder="1" applyAlignment="1">
      <alignment horizontal="center" vertical="center" wrapText="1"/>
    </xf>
    <xf numFmtId="0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52" xfId="0" applyNumberFormat="1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5" xfId="0" applyNumberFormat="1" applyFont="1" applyBorder="1" applyAlignment="1" applyProtection="1">
      <alignment horizontal="center" vertical="center" wrapText="1"/>
      <protection/>
    </xf>
    <xf numFmtId="0" fontId="27" fillId="0" borderId="53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8" fillId="0" borderId="43" xfId="0" applyFont="1" applyBorder="1" applyAlignment="1" applyProtection="1">
      <alignment horizontal="left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9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60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left"/>
      <protection/>
    </xf>
    <xf numFmtId="0" fontId="33" fillId="0" borderId="61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8" fillId="0" borderId="43" xfId="0" applyFont="1" applyBorder="1" applyAlignment="1" applyProtection="1">
      <alignment horizontal="left"/>
      <protection/>
    </xf>
    <xf numFmtId="0" fontId="33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wrapText="1"/>
    </xf>
    <xf numFmtId="0" fontId="28" fillId="0" borderId="43" xfId="0" applyFont="1" applyBorder="1" applyAlignment="1" applyProtection="1">
      <alignment horizontal="left" vertical="center"/>
      <protection/>
    </xf>
    <xf numFmtId="0" fontId="33" fillId="0" borderId="18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2" fillId="0" borderId="43" xfId="0" applyFont="1" applyBorder="1" applyAlignment="1" applyProtection="1">
      <alignment horizontal="left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10" fillId="0" borderId="43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" xfId="40"/>
    <cellStyle name="Comma [0]" xfId="41"/>
    <cellStyle name="Currency" xfId="42"/>
    <cellStyle name="Currency [0]" xfId="43"/>
    <cellStyle name="Ćelija za proveru" xfId="44"/>
    <cellStyle name="Dobro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Percent" xfId="55"/>
    <cellStyle name="Povezana ćelija" xfId="56"/>
    <cellStyle name="Tekst objašnjenja" xfId="57"/>
    <cellStyle name="Tekst upozorenja" xfId="58"/>
    <cellStyle name="Ukupno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zoomScalePageLayoutView="0" workbookViewId="0" topLeftCell="A1">
      <pane xSplit="2" ySplit="8" topLeftCell="AG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X1" sqref="AX1"/>
    </sheetView>
  </sheetViews>
  <sheetFormatPr defaultColWidth="9.140625" defaultRowHeight="15"/>
  <cols>
    <col min="1" max="1" width="7.00390625" style="14" customWidth="1"/>
    <col min="2" max="2" width="28.28125" style="14" customWidth="1"/>
    <col min="3" max="5" width="8.7109375" style="14" customWidth="1"/>
    <col min="6" max="6" width="12.7109375" style="14" customWidth="1"/>
    <col min="7" max="7" width="11.28125" style="14" customWidth="1"/>
    <col min="8" max="8" width="12.57421875" style="14" customWidth="1"/>
    <col min="9" max="11" width="9.7109375" style="14" customWidth="1"/>
    <col min="12" max="13" width="9.28125" style="14" customWidth="1"/>
    <col min="14" max="14" width="9.00390625" style="14" customWidth="1"/>
    <col min="15" max="16" width="12.00390625" style="14" customWidth="1"/>
    <col min="17" max="18" width="12.140625" style="14" customWidth="1"/>
    <col min="19" max="19" width="11.28125" style="14" customWidth="1"/>
    <col min="20" max="21" width="12.00390625" style="14" customWidth="1"/>
    <col min="22" max="22" width="11.851562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125" style="14" customWidth="1"/>
    <col min="29" max="29" width="12.57421875" style="14" customWidth="1"/>
    <col min="30" max="32" width="9.7109375" style="14" customWidth="1"/>
    <col min="33" max="34" width="9.28125" style="14" customWidth="1"/>
    <col min="35" max="35" width="9.00390625" style="14" customWidth="1"/>
    <col min="36" max="37" width="12.00390625" style="14" customWidth="1"/>
    <col min="38" max="39" width="12.140625" style="14" customWidth="1"/>
    <col min="40" max="40" width="11.28125" style="14" customWidth="1"/>
    <col min="41" max="42" width="12.00390625" style="14" customWidth="1"/>
    <col min="43" max="43" width="11.851562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125" style="14" customWidth="1"/>
    <col min="50" max="50" width="12.57421875" style="14" customWidth="1"/>
    <col min="51" max="53" width="9.7109375" style="14" customWidth="1"/>
    <col min="54" max="55" width="9.28125" style="14" customWidth="1"/>
    <col min="56" max="56" width="9.00390625" style="14" customWidth="1"/>
    <col min="57" max="58" width="12.00390625" style="14" customWidth="1"/>
    <col min="59" max="60" width="12.140625" style="14" customWidth="1"/>
    <col min="61" max="61" width="11.28125" style="14" customWidth="1"/>
    <col min="62" max="63" width="12.00390625" style="14" customWidth="1"/>
    <col min="64" max="64" width="11.851562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125" style="14" customWidth="1"/>
    <col min="71" max="71" width="12.57421875" style="14" customWidth="1"/>
    <col min="72" max="74" width="9.7109375" style="14" customWidth="1"/>
    <col min="75" max="76" width="9.28125" style="14" customWidth="1"/>
    <col min="77" max="77" width="9.00390625" style="14" customWidth="1"/>
    <col min="78" max="79" width="12.00390625" style="14" customWidth="1"/>
    <col min="80" max="81" width="12.140625" style="14" customWidth="1"/>
    <col min="82" max="82" width="11.28125" style="14" customWidth="1"/>
    <col min="83" max="84" width="12.00390625" style="14" customWidth="1"/>
    <col min="85" max="85" width="11.8515625" style="14" customWidth="1"/>
    <col min="86" max="86" width="11.7109375" style="14" customWidth="1"/>
    <col min="87" max="16384" width="9.140625" style="14" customWidth="1"/>
  </cols>
  <sheetData>
    <row r="2" spans="1:76" ht="18.75">
      <c r="A2" s="366" t="s">
        <v>68</v>
      </c>
      <c r="B2" s="366"/>
      <c r="C2" s="371" t="s">
        <v>168</v>
      </c>
      <c r="D2" s="371"/>
      <c r="E2" s="371"/>
      <c r="F2" s="371"/>
      <c r="G2" s="371"/>
      <c r="H2" s="371"/>
      <c r="I2" s="371"/>
      <c r="J2" s="371"/>
      <c r="K2" s="371"/>
      <c r="L2" s="371"/>
      <c r="M2" s="252" t="s">
        <v>84</v>
      </c>
      <c r="N2" s="253"/>
      <c r="X2" s="383" t="str">
        <f>+C2</f>
        <v>ПЕТРОВАЦ НА МЛАВИ</v>
      </c>
      <c r="Y2" s="383"/>
      <c r="Z2" s="383"/>
      <c r="AA2" s="383"/>
      <c r="AB2" s="383"/>
      <c r="AC2" s="383"/>
      <c r="AD2" s="383"/>
      <c r="AE2" s="383"/>
      <c r="AF2" s="383"/>
      <c r="AG2" s="383"/>
      <c r="AS2" s="221" t="str">
        <f>+C2</f>
        <v>ПЕТРОВАЦ НА МЛАВИ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 t="str">
        <f>+C2</f>
        <v>ПЕТРОВАЦ НА МЛАВИ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7:18" ht="15.75" thickBot="1">
      <c r="G3" s="290" t="s">
        <v>117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2:86" ht="19.5" thickBot="1">
      <c r="B4" s="222" t="s">
        <v>88</v>
      </c>
      <c r="C4" s="372" t="s">
        <v>85</v>
      </c>
      <c r="D4" s="347"/>
      <c r="E4" s="347"/>
      <c r="F4" s="347"/>
      <c r="G4" s="347"/>
      <c r="H4" s="347"/>
      <c r="I4" s="347"/>
      <c r="J4" s="347"/>
      <c r="K4" s="347"/>
      <c r="L4" s="348"/>
      <c r="M4" s="348"/>
      <c r="N4" s="348"/>
      <c r="O4" s="347"/>
      <c r="P4" s="347"/>
      <c r="Q4" s="347"/>
      <c r="R4" s="347"/>
      <c r="S4" s="347"/>
      <c r="T4" s="347"/>
      <c r="U4" s="347"/>
      <c r="V4" s="347"/>
      <c r="W4" s="373"/>
      <c r="X4" s="347" t="s">
        <v>91</v>
      </c>
      <c r="Y4" s="347"/>
      <c r="Z4" s="347"/>
      <c r="AA4" s="347"/>
      <c r="AB4" s="347"/>
      <c r="AC4" s="347"/>
      <c r="AD4" s="347"/>
      <c r="AE4" s="347"/>
      <c r="AF4" s="347"/>
      <c r="AG4" s="348"/>
      <c r="AH4" s="348"/>
      <c r="AI4" s="348"/>
      <c r="AJ4" s="347"/>
      <c r="AK4" s="347"/>
      <c r="AL4" s="347"/>
      <c r="AM4" s="347"/>
      <c r="AN4" s="347"/>
      <c r="AO4" s="347"/>
      <c r="AP4" s="347"/>
      <c r="AQ4" s="347"/>
      <c r="AR4" s="347"/>
      <c r="AS4" s="346" t="s">
        <v>86</v>
      </c>
      <c r="AT4" s="347"/>
      <c r="AU4" s="347"/>
      <c r="AV4" s="347"/>
      <c r="AW4" s="347"/>
      <c r="AX4" s="347"/>
      <c r="AY4" s="347"/>
      <c r="AZ4" s="347"/>
      <c r="BA4" s="347"/>
      <c r="BB4" s="348"/>
      <c r="BC4" s="348"/>
      <c r="BD4" s="348"/>
      <c r="BE4" s="347"/>
      <c r="BF4" s="347"/>
      <c r="BG4" s="347"/>
      <c r="BH4" s="347"/>
      <c r="BI4" s="347"/>
      <c r="BJ4" s="347"/>
      <c r="BK4" s="347"/>
      <c r="BL4" s="347"/>
      <c r="BM4" s="347"/>
      <c r="BN4" s="346" t="s">
        <v>87</v>
      </c>
      <c r="BO4" s="347"/>
      <c r="BP4" s="347"/>
      <c r="BQ4" s="347"/>
      <c r="BR4" s="347"/>
      <c r="BS4" s="347"/>
      <c r="BT4" s="347"/>
      <c r="BU4" s="347"/>
      <c r="BV4" s="347"/>
      <c r="BW4" s="348"/>
      <c r="BX4" s="348"/>
      <c r="BY4" s="348"/>
      <c r="BZ4" s="347"/>
      <c r="CA4" s="347"/>
      <c r="CB4" s="347"/>
      <c r="CC4" s="347"/>
      <c r="CD4" s="347"/>
      <c r="CE4" s="347"/>
      <c r="CF4" s="347"/>
      <c r="CG4" s="347"/>
      <c r="CH4" s="347"/>
    </row>
    <row r="5" spans="1:86" ht="68.25" customHeight="1">
      <c r="A5" s="258" t="s">
        <v>64</v>
      </c>
      <c r="B5" s="98" t="s">
        <v>0</v>
      </c>
      <c r="C5" s="374" t="s">
        <v>122</v>
      </c>
      <c r="D5" s="375"/>
      <c r="E5" s="376"/>
      <c r="F5" s="377" t="s">
        <v>123</v>
      </c>
      <c r="G5" s="378"/>
      <c r="H5" s="379"/>
      <c r="I5" s="380" t="s">
        <v>124</v>
      </c>
      <c r="J5" s="375"/>
      <c r="K5" s="375"/>
      <c r="L5" s="381" t="s">
        <v>118</v>
      </c>
      <c r="M5" s="381"/>
      <c r="N5" s="381"/>
      <c r="O5" s="377" t="s">
        <v>119</v>
      </c>
      <c r="P5" s="378"/>
      <c r="Q5" s="379"/>
      <c r="R5" s="377" t="s">
        <v>120</v>
      </c>
      <c r="S5" s="378"/>
      <c r="T5" s="379"/>
      <c r="U5" s="380" t="s">
        <v>121</v>
      </c>
      <c r="V5" s="375"/>
      <c r="W5" s="382"/>
      <c r="X5" s="350" t="s">
        <v>125</v>
      </c>
      <c r="Y5" s="350"/>
      <c r="Z5" s="351"/>
      <c r="AA5" s="352" t="s">
        <v>123</v>
      </c>
      <c r="AB5" s="353"/>
      <c r="AC5" s="354"/>
      <c r="AD5" s="355" t="s">
        <v>124</v>
      </c>
      <c r="AE5" s="356"/>
      <c r="AF5" s="356"/>
      <c r="AG5" s="357" t="s">
        <v>118</v>
      </c>
      <c r="AH5" s="357"/>
      <c r="AI5" s="357"/>
      <c r="AJ5" s="352" t="s">
        <v>119</v>
      </c>
      <c r="AK5" s="353"/>
      <c r="AL5" s="354"/>
      <c r="AM5" s="352" t="s">
        <v>120</v>
      </c>
      <c r="AN5" s="353"/>
      <c r="AO5" s="354"/>
      <c r="AP5" s="355" t="s">
        <v>121</v>
      </c>
      <c r="AQ5" s="356"/>
      <c r="AR5" s="356"/>
      <c r="AS5" s="349" t="s">
        <v>126</v>
      </c>
      <c r="AT5" s="350"/>
      <c r="AU5" s="351"/>
      <c r="AV5" s="352" t="s">
        <v>123</v>
      </c>
      <c r="AW5" s="353"/>
      <c r="AX5" s="354"/>
      <c r="AY5" s="355" t="s">
        <v>124</v>
      </c>
      <c r="AZ5" s="356"/>
      <c r="BA5" s="356"/>
      <c r="BB5" s="357" t="s">
        <v>118</v>
      </c>
      <c r="BC5" s="357"/>
      <c r="BD5" s="357"/>
      <c r="BE5" s="352" t="s">
        <v>119</v>
      </c>
      <c r="BF5" s="353"/>
      <c r="BG5" s="354"/>
      <c r="BH5" s="352" t="s">
        <v>120</v>
      </c>
      <c r="BI5" s="353"/>
      <c r="BJ5" s="354"/>
      <c r="BK5" s="355" t="s">
        <v>121</v>
      </c>
      <c r="BL5" s="356"/>
      <c r="BM5" s="356"/>
      <c r="BN5" s="349" t="s">
        <v>126</v>
      </c>
      <c r="BO5" s="350"/>
      <c r="BP5" s="351"/>
      <c r="BQ5" s="352" t="s">
        <v>123</v>
      </c>
      <c r="BR5" s="353"/>
      <c r="BS5" s="354"/>
      <c r="BT5" s="355" t="s">
        <v>124</v>
      </c>
      <c r="BU5" s="356"/>
      <c r="BV5" s="356"/>
      <c r="BW5" s="357" t="s">
        <v>118</v>
      </c>
      <c r="BX5" s="357"/>
      <c r="BY5" s="357"/>
      <c r="BZ5" s="352" t="s">
        <v>119</v>
      </c>
      <c r="CA5" s="353"/>
      <c r="CB5" s="354"/>
      <c r="CC5" s="352" t="s">
        <v>120</v>
      </c>
      <c r="CD5" s="353"/>
      <c r="CE5" s="354"/>
      <c r="CF5" s="355" t="s">
        <v>121</v>
      </c>
      <c r="CG5" s="356"/>
      <c r="CH5" s="356"/>
    </row>
    <row r="6" spans="1:86" ht="75.75" customHeight="1">
      <c r="A6" s="97"/>
      <c r="B6" s="370"/>
      <c r="C6" s="236" t="s">
        <v>71</v>
      </c>
      <c r="D6" s="237" t="s">
        <v>72</v>
      </c>
      <c r="E6" s="237" t="s">
        <v>73</v>
      </c>
      <c r="F6" s="237" t="s">
        <v>71</v>
      </c>
      <c r="G6" s="237" t="s">
        <v>72</v>
      </c>
      <c r="H6" s="237" t="s">
        <v>73</v>
      </c>
      <c r="I6" s="237" t="s">
        <v>71</v>
      </c>
      <c r="J6" s="237" t="s">
        <v>72</v>
      </c>
      <c r="K6" s="237" t="s">
        <v>73</v>
      </c>
      <c r="L6" s="237" t="s">
        <v>71</v>
      </c>
      <c r="M6" s="237" t="s">
        <v>72</v>
      </c>
      <c r="N6" s="237" t="s">
        <v>73</v>
      </c>
      <c r="O6" s="237" t="s">
        <v>71</v>
      </c>
      <c r="P6" s="237" t="s">
        <v>72</v>
      </c>
      <c r="Q6" s="237" t="s">
        <v>73</v>
      </c>
      <c r="R6" s="237" t="s">
        <v>71</v>
      </c>
      <c r="S6" s="237" t="s">
        <v>72</v>
      </c>
      <c r="T6" s="237" t="s">
        <v>73</v>
      </c>
      <c r="U6" s="237" t="s">
        <v>71</v>
      </c>
      <c r="V6" s="237" t="s">
        <v>72</v>
      </c>
      <c r="W6" s="238" t="s">
        <v>73</v>
      </c>
      <c r="X6" s="239" t="s">
        <v>71</v>
      </c>
      <c r="Y6" s="53" t="s">
        <v>72</v>
      </c>
      <c r="Z6" s="53" t="s">
        <v>73</v>
      </c>
      <c r="AA6" s="53" t="s">
        <v>71</v>
      </c>
      <c r="AB6" s="53" t="s">
        <v>72</v>
      </c>
      <c r="AC6" s="53" t="s">
        <v>73</v>
      </c>
      <c r="AD6" s="240" t="s">
        <v>71</v>
      </c>
      <c r="AE6" s="240" t="s">
        <v>72</v>
      </c>
      <c r="AF6" s="240" t="s">
        <v>73</v>
      </c>
      <c r="AG6" s="53" t="s">
        <v>71</v>
      </c>
      <c r="AH6" s="53" t="s">
        <v>72</v>
      </c>
      <c r="AI6" s="53" t="s">
        <v>73</v>
      </c>
      <c r="AJ6" s="53" t="s">
        <v>71</v>
      </c>
      <c r="AK6" s="53" t="s">
        <v>72</v>
      </c>
      <c r="AL6" s="53" t="s">
        <v>73</v>
      </c>
      <c r="AM6" s="53" t="s">
        <v>71</v>
      </c>
      <c r="AN6" s="53" t="s">
        <v>72</v>
      </c>
      <c r="AO6" s="53" t="s">
        <v>73</v>
      </c>
      <c r="AP6" s="240" t="s">
        <v>71</v>
      </c>
      <c r="AQ6" s="240" t="s">
        <v>72</v>
      </c>
      <c r="AR6" s="240" t="s">
        <v>73</v>
      </c>
      <c r="AS6" s="53" t="s">
        <v>71</v>
      </c>
      <c r="AT6" s="53" t="s">
        <v>72</v>
      </c>
      <c r="AU6" s="53" t="s">
        <v>73</v>
      </c>
      <c r="AV6" s="53" t="s">
        <v>71</v>
      </c>
      <c r="AW6" s="53" t="s">
        <v>72</v>
      </c>
      <c r="AX6" s="53" t="s">
        <v>73</v>
      </c>
      <c r="AY6" s="240" t="s">
        <v>71</v>
      </c>
      <c r="AZ6" s="240" t="s">
        <v>72</v>
      </c>
      <c r="BA6" s="240" t="s">
        <v>73</v>
      </c>
      <c r="BB6" s="53" t="s">
        <v>71</v>
      </c>
      <c r="BC6" s="53" t="s">
        <v>72</v>
      </c>
      <c r="BD6" s="53" t="s">
        <v>73</v>
      </c>
      <c r="BE6" s="53" t="s">
        <v>71</v>
      </c>
      <c r="BF6" s="53" t="s">
        <v>72</v>
      </c>
      <c r="BG6" s="53" t="s">
        <v>73</v>
      </c>
      <c r="BH6" s="53" t="s">
        <v>71</v>
      </c>
      <c r="BI6" s="53" t="s">
        <v>72</v>
      </c>
      <c r="BJ6" s="53" t="s">
        <v>73</v>
      </c>
      <c r="BK6" s="240" t="s">
        <v>71</v>
      </c>
      <c r="BL6" s="240" t="s">
        <v>72</v>
      </c>
      <c r="BM6" s="240" t="s">
        <v>73</v>
      </c>
      <c r="BN6" s="53" t="s">
        <v>71</v>
      </c>
      <c r="BO6" s="53" t="s">
        <v>72</v>
      </c>
      <c r="BP6" s="53" t="s">
        <v>73</v>
      </c>
      <c r="BQ6" s="53" t="s">
        <v>71</v>
      </c>
      <c r="BR6" s="53" t="s">
        <v>72</v>
      </c>
      <c r="BS6" s="53" t="s">
        <v>73</v>
      </c>
      <c r="BT6" s="240" t="s">
        <v>71</v>
      </c>
      <c r="BU6" s="240" t="s">
        <v>72</v>
      </c>
      <c r="BV6" s="240" t="s">
        <v>73</v>
      </c>
      <c r="BW6" s="53" t="s">
        <v>71</v>
      </c>
      <c r="BX6" s="53" t="s">
        <v>72</v>
      </c>
      <c r="BY6" s="53" t="s">
        <v>73</v>
      </c>
      <c r="BZ6" s="53" t="s">
        <v>71</v>
      </c>
      <c r="CA6" s="53" t="s">
        <v>72</v>
      </c>
      <c r="CB6" s="53" t="s">
        <v>73</v>
      </c>
      <c r="CC6" s="53" t="s">
        <v>71</v>
      </c>
      <c r="CD6" s="53" t="s">
        <v>72</v>
      </c>
      <c r="CE6" s="53" t="s">
        <v>73</v>
      </c>
      <c r="CF6" s="240" t="s">
        <v>71</v>
      </c>
      <c r="CG6" s="240" t="s">
        <v>72</v>
      </c>
      <c r="CH6" s="240" t="s">
        <v>73</v>
      </c>
    </row>
    <row r="7" spans="1:86" ht="13.5" customHeight="1">
      <c r="A7" s="362">
        <v>1</v>
      </c>
      <c r="B7" s="335">
        <v>2</v>
      </c>
      <c r="C7" s="333">
        <v>3</v>
      </c>
      <c r="D7" s="364">
        <v>4</v>
      </c>
      <c r="E7" s="364" t="s">
        <v>4</v>
      </c>
      <c r="F7" s="364">
        <v>6</v>
      </c>
      <c r="G7" s="364">
        <v>7</v>
      </c>
      <c r="H7" s="364" t="s">
        <v>74</v>
      </c>
      <c r="I7" s="364">
        <v>9</v>
      </c>
      <c r="J7" s="364">
        <v>10</v>
      </c>
      <c r="K7" s="331">
        <v>11</v>
      </c>
      <c r="L7" s="339">
        <v>12</v>
      </c>
      <c r="M7" s="339">
        <v>13</v>
      </c>
      <c r="N7" s="339" t="s">
        <v>75</v>
      </c>
      <c r="O7" s="364">
        <v>15</v>
      </c>
      <c r="P7" s="364">
        <v>16</v>
      </c>
      <c r="Q7" s="364" t="s">
        <v>76</v>
      </c>
      <c r="R7" s="364">
        <v>18</v>
      </c>
      <c r="S7" s="364">
        <v>19</v>
      </c>
      <c r="T7" s="364" t="s">
        <v>77</v>
      </c>
      <c r="U7" s="364">
        <v>21</v>
      </c>
      <c r="V7" s="364">
        <v>22</v>
      </c>
      <c r="W7" s="340" t="s">
        <v>97</v>
      </c>
      <c r="X7" s="338">
        <v>3</v>
      </c>
      <c r="Y7" s="358">
        <v>4</v>
      </c>
      <c r="Z7" s="358" t="s">
        <v>4</v>
      </c>
      <c r="AA7" s="358">
        <v>6</v>
      </c>
      <c r="AB7" s="358">
        <v>7</v>
      </c>
      <c r="AC7" s="358" t="s">
        <v>74</v>
      </c>
      <c r="AD7" s="360">
        <v>9</v>
      </c>
      <c r="AE7" s="360">
        <v>10</v>
      </c>
      <c r="AF7" s="344">
        <v>11</v>
      </c>
      <c r="AG7" s="362">
        <v>12</v>
      </c>
      <c r="AH7" s="362">
        <v>13</v>
      </c>
      <c r="AI7" s="362" t="s">
        <v>75</v>
      </c>
      <c r="AJ7" s="358">
        <v>15</v>
      </c>
      <c r="AK7" s="358">
        <v>16</v>
      </c>
      <c r="AL7" s="358" t="s">
        <v>76</v>
      </c>
      <c r="AM7" s="358">
        <v>18</v>
      </c>
      <c r="AN7" s="358">
        <v>19</v>
      </c>
      <c r="AO7" s="358" t="s">
        <v>77</v>
      </c>
      <c r="AP7" s="360">
        <v>21</v>
      </c>
      <c r="AQ7" s="360">
        <v>22</v>
      </c>
      <c r="AR7" s="344" t="s">
        <v>97</v>
      </c>
      <c r="AS7" s="358">
        <v>3</v>
      </c>
      <c r="AT7" s="358">
        <v>4</v>
      </c>
      <c r="AU7" s="358" t="s">
        <v>4</v>
      </c>
      <c r="AV7" s="358">
        <v>6</v>
      </c>
      <c r="AW7" s="358">
        <v>7</v>
      </c>
      <c r="AX7" s="358" t="s">
        <v>74</v>
      </c>
      <c r="AY7" s="360">
        <v>9</v>
      </c>
      <c r="AZ7" s="360">
        <v>10</v>
      </c>
      <c r="BA7" s="344">
        <v>11</v>
      </c>
      <c r="BB7" s="362">
        <v>12</v>
      </c>
      <c r="BC7" s="362">
        <v>13</v>
      </c>
      <c r="BD7" s="362" t="s">
        <v>75</v>
      </c>
      <c r="BE7" s="358">
        <v>15</v>
      </c>
      <c r="BF7" s="358">
        <v>16</v>
      </c>
      <c r="BG7" s="358" t="s">
        <v>76</v>
      </c>
      <c r="BH7" s="358">
        <v>18</v>
      </c>
      <c r="BI7" s="358">
        <v>19</v>
      </c>
      <c r="BJ7" s="358" t="s">
        <v>77</v>
      </c>
      <c r="BK7" s="360">
        <v>21</v>
      </c>
      <c r="BL7" s="360">
        <v>22</v>
      </c>
      <c r="BM7" s="344" t="s">
        <v>97</v>
      </c>
      <c r="BN7" s="358">
        <v>3</v>
      </c>
      <c r="BO7" s="358">
        <v>4</v>
      </c>
      <c r="BP7" s="358" t="s">
        <v>4</v>
      </c>
      <c r="BQ7" s="358">
        <v>6</v>
      </c>
      <c r="BR7" s="358">
        <v>7</v>
      </c>
      <c r="BS7" s="358" t="s">
        <v>74</v>
      </c>
      <c r="BT7" s="360">
        <v>9</v>
      </c>
      <c r="BU7" s="360">
        <v>10</v>
      </c>
      <c r="BV7" s="344">
        <v>11</v>
      </c>
      <c r="BW7" s="362">
        <v>12</v>
      </c>
      <c r="BX7" s="362">
        <v>13</v>
      </c>
      <c r="BY7" s="362" t="s">
        <v>75</v>
      </c>
      <c r="BZ7" s="358">
        <v>15</v>
      </c>
      <c r="CA7" s="358">
        <v>16</v>
      </c>
      <c r="CB7" s="358" t="s">
        <v>76</v>
      </c>
      <c r="CC7" s="358">
        <v>18</v>
      </c>
      <c r="CD7" s="358">
        <v>19</v>
      </c>
      <c r="CE7" s="358" t="s">
        <v>77</v>
      </c>
      <c r="CF7" s="360">
        <v>21</v>
      </c>
      <c r="CG7" s="360">
        <v>22</v>
      </c>
      <c r="CH7" s="344" t="s">
        <v>97</v>
      </c>
    </row>
    <row r="8" spans="1:86" ht="15.75" thickBot="1">
      <c r="A8" s="362"/>
      <c r="B8" s="336"/>
      <c r="C8" s="334"/>
      <c r="D8" s="365"/>
      <c r="E8" s="365"/>
      <c r="F8" s="365"/>
      <c r="G8" s="365"/>
      <c r="H8" s="365"/>
      <c r="I8" s="365"/>
      <c r="J8" s="365"/>
      <c r="K8" s="332"/>
      <c r="L8" s="364"/>
      <c r="M8" s="364"/>
      <c r="N8" s="364"/>
      <c r="O8" s="365"/>
      <c r="P8" s="365"/>
      <c r="Q8" s="365"/>
      <c r="R8" s="365"/>
      <c r="S8" s="365"/>
      <c r="T8" s="365"/>
      <c r="U8" s="365"/>
      <c r="V8" s="365"/>
      <c r="W8" s="341"/>
      <c r="X8" s="330"/>
      <c r="Y8" s="363"/>
      <c r="Z8" s="363"/>
      <c r="AA8" s="363"/>
      <c r="AB8" s="363"/>
      <c r="AC8" s="363"/>
      <c r="AD8" s="342"/>
      <c r="AE8" s="342"/>
      <c r="AF8" s="337"/>
      <c r="AG8" s="358"/>
      <c r="AH8" s="358"/>
      <c r="AI8" s="358"/>
      <c r="AJ8" s="363"/>
      <c r="AK8" s="363"/>
      <c r="AL8" s="363"/>
      <c r="AM8" s="363"/>
      <c r="AN8" s="363"/>
      <c r="AO8" s="363"/>
      <c r="AP8" s="342"/>
      <c r="AQ8" s="342"/>
      <c r="AR8" s="337"/>
      <c r="AS8" s="359"/>
      <c r="AT8" s="359"/>
      <c r="AU8" s="359"/>
      <c r="AV8" s="359"/>
      <c r="AW8" s="359"/>
      <c r="AX8" s="359"/>
      <c r="AY8" s="361"/>
      <c r="AZ8" s="361"/>
      <c r="BA8" s="345"/>
      <c r="BB8" s="362"/>
      <c r="BC8" s="362"/>
      <c r="BD8" s="362"/>
      <c r="BE8" s="359"/>
      <c r="BF8" s="359"/>
      <c r="BG8" s="359"/>
      <c r="BH8" s="359"/>
      <c r="BI8" s="359"/>
      <c r="BJ8" s="359"/>
      <c r="BK8" s="361"/>
      <c r="BL8" s="361"/>
      <c r="BM8" s="345"/>
      <c r="BN8" s="359"/>
      <c r="BO8" s="359"/>
      <c r="BP8" s="359"/>
      <c r="BQ8" s="359"/>
      <c r="BR8" s="359"/>
      <c r="BS8" s="359"/>
      <c r="BT8" s="361"/>
      <c r="BU8" s="361"/>
      <c r="BV8" s="345"/>
      <c r="BW8" s="362"/>
      <c r="BX8" s="362"/>
      <c r="BY8" s="362"/>
      <c r="BZ8" s="359"/>
      <c r="CA8" s="359"/>
      <c r="CB8" s="359"/>
      <c r="CC8" s="359"/>
      <c r="CD8" s="359"/>
      <c r="CE8" s="359"/>
      <c r="CF8" s="361"/>
      <c r="CG8" s="361"/>
      <c r="CH8" s="345"/>
    </row>
    <row r="9" spans="1:86" ht="29.25">
      <c r="A9" s="343">
        <v>1</v>
      </c>
      <c r="B9" s="112" t="s">
        <v>98</v>
      </c>
      <c r="C9" s="191">
        <f aca="true" t="shared" si="0" ref="C9:AH9">SUM(C10:C12)</f>
        <v>74</v>
      </c>
      <c r="D9" s="143">
        <f t="shared" si="0"/>
        <v>24</v>
      </c>
      <c r="E9" s="144">
        <f t="shared" si="0"/>
        <v>98</v>
      </c>
      <c r="F9" s="142">
        <f t="shared" si="0"/>
        <v>2</v>
      </c>
      <c r="G9" s="143">
        <f t="shared" si="0"/>
        <v>2</v>
      </c>
      <c r="H9" s="145">
        <f t="shared" si="0"/>
        <v>4</v>
      </c>
      <c r="I9" s="142">
        <f t="shared" si="0"/>
        <v>76</v>
      </c>
      <c r="J9" s="143">
        <f t="shared" si="0"/>
        <v>26</v>
      </c>
      <c r="K9" s="145">
        <f t="shared" si="0"/>
        <v>102</v>
      </c>
      <c r="L9" s="142">
        <f t="shared" si="0"/>
        <v>79</v>
      </c>
      <c r="M9" s="143">
        <f t="shared" si="0"/>
        <v>26</v>
      </c>
      <c r="N9" s="145">
        <f t="shared" si="0"/>
        <v>105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79</v>
      </c>
      <c r="V9" s="143">
        <f t="shared" si="0"/>
        <v>26</v>
      </c>
      <c r="W9" s="192">
        <f t="shared" si="0"/>
        <v>105</v>
      </c>
      <c r="X9" s="195">
        <f t="shared" si="0"/>
        <v>74</v>
      </c>
      <c r="Y9" s="155">
        <f t="shared" si="0"/>
        <v>24</v>
      </c>
      <c r="Z9" s="173">
        <f t="shared" si="0"/>
        <v>98</v>
      </c>
      <c r="AA9" s="154">
        <f t="shared" si="0"/>
        <v>2</v>
      </c>
      <c r="AB9" s="155">
        <f t="shared" si="0"/>
        <v>2</v>
      </c>
      <c r="AC9" s="173">
        <f t="shared" si="0"/>
        <v>4</v>
      </c>
      <c r="AD9" s="182">
        <f t="shared" si="0"/>
        <v>76</v>
      </c>
      <c r="AE9" s="156">
        <f t="shared" si="0"/>
        <v>26</v>
      </c>
      <c r="AF9" s="157">
        <f t="shared" si="0"/>
        <v>102</v>
      </c>
      <c r="AG9" s="154">
        <f t="shared" si="0"/>
        <v>79</v>
      </c>
      <c r="AH9" s="155">
        <f t="shared" si="0"/>
        <v>26</v>
      </c>
      <c r="AI9" s="173">
        <f aca="true" t="shared" si="1" ref="AI9:BN9">SUM(AI10:AI12)</f>
        <v>105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79</v>
      </c>
      <c r="AQ9" s="156">
        <f t="shared" si="1"/>
        <v>26</v>
      </c>
      <c r="AR9" s="196">
        <f t="shared" si="1"/>
        <v>105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aca="true" t="shared" si="2" ref="BO9:CH9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ht="15">
      <c r="A10" s="343"/>
      <c r="B10" s="113" t="s">
        <v>5</v>
      </c>
      <c r="C10" s="125"/>
      <c r="D10" s="89">
        <f>+Y10+AT10+BO10</f>
        <v>3</v>
      </c>
      <c r="E10" s="104">
        <f>SUM(C10:D10)</f>
        <v>3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3</v>
      </c>
      <c r="K10" s="138">
        <f>SUM(I10:J10)</f>
        <v>3</v>
      </c>
      <c r="L10" s="137"/>
      <c r="M10" s="89">
        <f>+AH10+BC10+BX10</f>
        <v>3</v>
      </c>
      <c r="N10" s="138">
        <f>SUM(L10:M10)</f>
        <v>3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3</v>
      </c>
      <c r="W10" s="126">
        <f>SUM(U10:V10)</f>
        <v>3</v>
      </c>
      <c r="X10" s="197"/>
      <c r="Y10" s="78">
        <v>3</v>
      </c>
      <c r="Z10" s="174">
        <f>SUM(X10:Y10)</f>
        <v>3</v>
      </c>
      <c r="AA10" s="158"/>
      <c r="AB10" s="78"/>
      <c r="AC10" s="174">
        <f>SUM(AA10:AB10)</f>
        <v>0</v>
      </c>
      <c r="AD10" s="183"/>
      <c r="AE10" s="89">
        <f>+Y10+AB10</f>
        <v>3</v>
      </c>
      <c r="AF10" s="159">
        <f>SUM(AD10:AE10)</f>
        <v>3</v>
      </c>
      <c r="AG10" s="158"/>
      <c r="AH10" s="78">
        <v>3</v>
      </c>
      <c r="AI10" s="174">
        <f>SUM(AG10:AH10)</f>
        <v>3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3</v>
      </c>
      <c r="AR10" s="198">
        <f>SUM(AP10:AQ10)</f>
        <v>3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ht="15">
      <c r="A11" s="343"/>
      <c r="B11" s="113" t="s">
        <v>6</v>
      </c>
      <c r="C11" s="125"/>
      <c r="D11" s="89">
        <f>+Y11+AT11+BO11</f>
        <v>10</v>
      </c>
      <c r="E11" s="104">
        <f>SUM(C11:D11)</f>
        <v>10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10</v>
      </c>
      <c r="K11" s="138">
        <f>SUM(I11:J11)</f>
        <v>10</v>
      </c>
      <c r="L11" s="137"/>
      <c r="M11" s="89">
        <f>+AH11+BC11+BX11</f>
        <v>11</v>
      </c>
      <c r="N11" s="138">
        <f>SUM(L11:M11)</f>
        <v>11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11</v>
      </c>
      <c r="W11" s="126">
        <f>SUM(U11:V11)</f>
        <v>11</v>
      </c>
      <c r="X11" s="197"/>
      <c r="Y11" s="78">
        <v>10</v>
      </c>
      <c r="Z11" s="174">
        <f>SUM(X11:Y11)</f>
        <v>10</v>
      </c>
      <c r="AA11" s="158"/>
      <c r="AB11" s="78"/>
      <c r="AC11" s="174">
        <f>SUM(AA11:AB11)</f>
        <v>0</v>
      </c>
      <c r="AD11" s="183"/>
      <c r="AE11" s="89">
        <f>+Y11+AB11</f>
        <v>10</v>
      </c>
      <c r="AF11" s="159">
        <f>SUM(AD11:AE11)</f>
        <v>10</v>
      </c>
      <c r="AG11" s="158"/>
      <c r="AH11" s="78">
        <v>11</v>
      </c>
      <c r="AI11" s="174">
        <f>SUM(AG11:AH11)</f>
        <v>11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11</v>
      </c>
      <c r="AR11" s="198">
        <f>SUM(AP11:AQ11)</f>
        <v>11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>
      <c r="A12" s="343"/>
      <c r="B12" s="113" t="s">
        <v>7</v>
      </c>
      <c r="C12" s="140">
        <f>+X12+AS12+BN12</f>
        <v>74</v>
      </c>
      <c r="D12" s="90">
        <f>+Y12+AT12+BO12</f>
        <v>11</v>
      </c>
      <c r="E12" s="106">
        <f>SUM(C12:D12)</f>
        <v>85</v>
      </c>
      <c r="F12" s="139">
        <f>+AA12+AV12+BQ12</f>
        <v>2</v>
      </c>
      <c r="G12" s="90">
        <f>+AB12+AW12+BR12</f>
        <v>2</v>
      </c>
      <c r="H12" s="141">
        <f>SUM(F12:G12)</f>
        <v>4</v>
      </c>
      <c r="I12" s="139">
        <f>+AD12+AY12+BT12</f>
        <v>76</v>
      </c>
      <c r="J12" s="90">
        <f>+AE12+AZ12+BU12</f>
        <v>13</v>
      </c>
      <c r="K12" s="141">
        <f>SUM(I12:J12)</f>
        <v>89</v>
      </c>
      <c r="L12" s="139">
        <f>+AG12+BB12+BW12</f>
        <v>79</v>
      </c>
      <c r="M12" s="90">
        <f>+AH12+BC12+BX12</f>
        <v>12</v>
      </c>
      <c r="N12" s="141">
        <f>SUM(L12:M12)</f>
        <v>91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79</v>
      </c>
      <c r="V12" s="90">
        <f>+AQ12+BL12+CG12</f>
        <v>12</v>
      </c>
      <c r="W12" s="128">
        <f>SUM(U12:V12)</f>
        <v>91</v>
      </c>
      <c r="X12" s="199">
        <v>74</v>
      </c>
      <c r="Y12" s="85">
        <v>11</v>
      </c>
      <c r="Z12" s="175">
        <f>SUM(X12:Y12)</f>
        <v>85</v>
      </c>
      <c r="AA12" s="160">
        <v>2</v>
      </c>
      <c r="AB12" s="85">
        <v>2</v>
      </c>
      <c r="AC12" s="175">
        <f>SUM(AA12:AB12)</f>
        <v>4</v>
      </c>
      <c r="AD12" s="139">
        <f>+X12+AA12</f>
        <v>76</v>
      </c>
      <c r="AE12" s="90">
        <f>+Y12+AB12</f>
        <v>13</v>
      </c>
      <c r="AF12" s="161">
        <f>SUM(AD12:AE12)</f>
        <v>89</v>
      </c>
      <c r="AG12" s="160">
        <v>79</v>
      </c>
      <c r="AH12" s="85">
        <v>12</v>
      </c>
      <c r="AI12" s="175">
        <f>SUM(AG12:AH12)</f>
        <v>91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79</v>
      </c>
      <c r="AQ12" s="90">
        <f>+AH12+AK12-AN12</f>
        <v>12</v>
      </c>
      <c r="AR12" s="200">
        <f>SUM(AP12:AQ12)</f>
        <v>91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>
      <c r="A13" s="343">
        <v>2</v>
      </c>
      <c r="B13" s="112" t="s">
        <v>8</v>
      </c>
      <c r="C13" s="191">
        <f>C15</f>
        <v>14</v>
      </c>
      <c r="D13" s="143">
        <f>D14+D15</f>
        <v>8</v>
      </c>
      <c r="E13" s="144">
        <f>SUM(C13:D13)</f>
        <v>22</v>
      </c>
      <c r="F13" s="142">
        <f>F15</f>
        <v>2</v>
      </c>
      <c r="G13" s="143">
        <f>G14+G15</f>
        <v>0</v>
      </c>
      <c r="H13" s="145">
        <f>SUM(F13:G13)</f>
        <v>2</v>
      </c>
      <c r="I13" s="142">
        <f>I15</f>
        <v>16</v>
      </c>
      <c r="J13" s="143">
        <f>J14+J15</f>
        <v>8</v>
      </c>
      <c r="K13" s="145">
        <f>SUM(I13:J13)</f>
        <v>24</v>
      </c>
      <c r="L13" s="142">
        <f>L15</f>
        <v>21</v>
      </c>
      <c r="M13" s="143">
        <f>M14+M15</f>
        <v>9</v>
      </c>
      <c r="N13" s="145">
        <f>SUM(L13:M13)</f>
        <v>30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21</v>
      </c>
      <c r="V13" s="143">
        <f>V14+V15</f>
        <v>9</v>
      </c>
      <c r="W13" s="192">
        <f>SUM(U13:V13)</f>
        <v>30</v>
      </c>
      <c r="X13" s="195">
        <f>X15</f>
        <v>14</v>
      </c>
      <c r="Y13" s="155">
        <f>Y14+Y15</f>
        <v>8</v>
      </c>
      <c r="Z13" s="173">
        <f>SUM(X13:Y13)</f>
        <v>22</v>
      </c>
      <c r="AA13" s="154">
        <f>AA15</f>
        <v>2</v>
      </c>
      <c r="AB13" s="155">
        <f>AB14+AB15</f>
        <v>0</v>
      </c>
      <c r="AC13" s="173">
        <f>SUM(AA13:AB13)</f>
        <v>2</v>
      </c>
      <c r="AD13" s="182">
        <f>AD15</f>
        <v>16</v>
      </c>
      <c r="AE13" s="156">
        <f>AE14+AE15</f>
        <v>8</v>
      </c>
      <c r="AF13" s="157">
        <f>SUM(AD13:AE13)</f>
        <v>24</v>
      </c>
      <c r="AG13" s="154">
        <f>AG15</f>
        <v>21</v>
      </c>
      <c r="AH13" s="155">
        <f>AH14+AH15</f>
        <v>9</v>
      </c>
      <c r="AI13" s="173">
        <f>SUM(AG13:AH13)</f>
        <v>30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21</v>
      </c>
      <c r="AQ13" s="156">
        <f>AQ14+AQ15</f>
        <v>9</v>
      </c>
      <c r="AR13" s="196">
        <f>SUM(AP13:AQ13)</f>
        <v>30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ht="15">
      <c r="A14" s="343"/>
      <c r="B14" s="113" t="s">
        <v>6</v>
      </c>
      <c r="C14" s="125"/>
      <c r="D14" s="89">
        <f>+Y14+AT14+BO14</f>
        <v>2</v>
      </c>
      <c r="E14" s="104">
        <f>D14</f>
        <v>2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2</v>
      </c>
      <c r="K14" s="138">
        <f>J14</f>
        <v>2</v>
      </c>
      <c r="L14" s="137"/>
      <c r="M14" s="89">
        <f>+AH14+BC14+BX14</f>
        <v>3</v>
      </c>
      <c r="N14" s="138">
        <f>M14</f>
        <v>3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3</v>
      </c>
      <c r="W14" s="126">
        <f>V14</f>
        <v>3</v>
      </c>
      <c r="X14" s="197"/>
      <c r="Y14" s="78">
        <v>2</v>
      </c>
      <c r="Z14" s="174">
        <f>Y14</f>
        <v>2</v>
      </c>
      <c r="AA14" s="158"/>
      <c r="AB14" s="78"/>
      <c r="AC14" s="174">
        <f>AB14</f>
        <v>0</v>
      </c>
      <c r="AD14" s="183"/>
      <c r="AE14" s="89">
        <f>+Y14+AB14</f>
        <v>2</v>
      </c>
      <c r="AF14" s="159">
        <f>AE14</f>
        <v>2</v>
      </c>
      <c r="AG14" s="158"/>
      <c r="AH14" s="78">
        <v>3</v>
      </c>
      <c r="AI14" s="174">
        <f>AH14</f>
        <v>3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3</v>
      </c>
      <c r="AR14" s="198">
        <f>AQ14</f>
        <v>3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>
      <c r="A15" s="343"/>
      <c r="B15" s="113" t="s">
        <v>7</v>
      </c>
      <c r="C15" s="140">
        <f>+X15+AS15+BN15</f>
        <v>14</v>
      </c>
      <c r="D15" s="90">
        <f>+Y15+AT15+BO15</f>
        <v>6</v>
      </c>
      <c r="E15" s="106">
        <f>SUM(C15:D15)</f>
        <v>20</v>
      </c>
      <c r="F15" s="139">
        <f>+AA15+AV15+BQ15</f>
        <v>2</v>
      </c>
      <c r="G15" s="90">
        <f>+AB15+AW15+BR15</f>
        <v>0</v>
      </c>
      <c r="H15" s="141">
        <f>SUM(F15:G15)</f>
        <v>2</v>
      </c>
      <c r="I15" s="139">
        <f>+AD15+AY15+BT15</f>
        <v>16</v>
      </c>
      <c r="J15" s="90">
        <f>+AE15+AZ15+BU15</f>
        <v>6</v>
      </c>
      <c r="K15" s="141">
        <f>SUM(I15:J15)</f>
        <v>22</v>
      </c>
      <c r="L15" s="139">
        <f>+AG15+BB15+BW15</f>
        <v>21</v>
      </c>
      <c r="M15" s="90">
        <f>+AH15+BC15+BX15</f>
        <v>6</v>
      </c>
      <c r="N15" s="141">
        <f>SUM(L15:M15)</f>
        <v>27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21</v>
      </c>
      <c r="V15" s="90">
        <f>+AQ15+BL15+CG15</f>
        <v>6</v>
      </c>
      <c r="W15" s="128">
        <f>SUM(U15:V15)</f>
        <v>27</v>
      </c>
      <c r="X15" s="199">
        <v>14</v>
      </c>
      <c r="Y15" s="85">
        <v>6</v>
      </c>
      <c r="Z15" s="175">
        <f>SUM(X15:Y15)</f>
        <v>20</v>
      </c>
      <c r="AA15" s="160">
        <v>2</v>
      </c>
      <c r="AB15" s="85"/>
      <c r="AC15" s="175">
        <f>SUM(AA15:AB15)</f>
        <v>2</v>
      </c>
      <c r="AD15" s="139">
        <f>+X15+AA15</f>
        <v>16</v>
      </c>
      <c r="AE15" s="90">
        <f>+Y15+AB15</f>
        <v>6</v>
      </c>
      <c r="AF15" s="161">
        <f>SUM(AD15:AE15)</f>
        <v>22</v>
      </c>
      <c r="AG15" s="160">
        <v>21</v>
      </c>
      <c r="AH15" s="85">
        <v>6</v>
      </c>
      <c r="AI15" s="175">
        <f>SUM(AG15:AH15)</f>
        <v>27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21</v>
      </c>
      <c r="AQ15" s="90">
        <f>+AH15+AK15-AN15</f>
        <v>6</v>
      </c>
      <c r="AR15" s="200">
        <f>SUM(AP15:AQ15)</f>
        <v>27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>
      <c r="A16" s="343">
        <v>3</v>
      </c>
      <c r="B16" s="114" t="s">
        <v>44</v>
      </c>
      <c r="C16" s="191">
        <f aca="true" t="shared" si="3" ref="C16:AH16">C17+C20+C23+C26+C29</f>
        <v>15</v>
      </c>
      <c r="D16" s="143">
        <f t="shared" si="3"/>
        <v>5</v>
      </c>
      <c r="E16" s="144">
        <f t="shared" si="3"/>
        <v>20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15</v>
      </c>
      <c r="J16" s="143">
        <f t="shared" si="3"/>
        <v>5</v>
      </c>
      <c r="K16" s="145">
        <f t="shared" si="3"/>
        <v>20</v>
      </c>
      <c r="L16" s="142">
        <f t="shared" si="3"/>
        <v>14</v>
      </c>
      <c r="M16" s="143">
        <f t="shared" si="3"/>
        <v>6</v>
      </c>
      <c r="N16" s="145">
        <f t="shared" si="3"/>
        <v>20</v>
      </c>
      <c r="O16" s="142">
        <f t="shared" si="3"/>
        <v>0</v>
      </c>
      <c r="P16" s="143">
        <f t="shared" si="3"/>
        <v>1</v>
      </c>
      <c r="Q16" s="145">
        <f t="shared" si="3"/>
        <v>1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14</v>
      </c>
      <c r="V16" s="143">
        <f t="shared" si="3"/>
        <v>7</v>
      </c>
      <c r="W16" s="192">
        <f t="shared" si="3"/>
        <v>21</v>
      </c>
      <c r="X16" s="195">
        <f t="shared" si="3"/>
        <v>15</v>
      </c>
      <c r="Y16" s="155">
        <f t="shared" si="3"/>
        <v>5</v>
      </c>
      <c r="Z16" s="173">
        <f t="shared" si="3"/>
        <v>20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15</v>
      </c>
      <c r="AE16" s="156">
        <f t="shared" si="3"/>
        <v>5</v>
      </c>
      <c r="AF16" s="157">
        <f t="shared" si="3"/>
        <v>20</v>
      </c>
      <c r="AG16" s="154">
        <f t="shared" si="3"/>
        <v>14</v>
      </c>
      <c r="AH16" s="155">
        <f t="shared" si="3"/>
        <v>6</v>
      </c>
      <c r="AI16" s="173">
        <f aca="true" t="shared" si="4" ref="AI16:BN16">AI17+AI20+AI23+AI26+AI29</f>
        <v>20</v>
      </c>
      <c r="AJ16" s="154">
        <f t="shared" si="4"/>
        <v>0</v>
      </c>
      <c r="AK16" s="155">
        <f t="shared" si="4"/>
        <v>1</v>
      </c>
      <c r="AL16" s="173">
        <f t="shared" si="4"/>
        <v>1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14</v>
      </c>
      <c r="AQ16" s="156">
        <f t="shared" si="4"/>
        <v>7</v>
      </c>
      <c r="AR16" s="196">
        <f t="shared" si="4"/>
        <v>21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aca="true" t="shared" si="5" ref="BO16:CH16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ht="28.5">
      <c r="A17" s="343"/>
      <c r="B17" s="115" t="s">
        <v>165</v>
      </c>
      <c r="C17" s="127">
        <f aca="true" t="shared" si="6" ref="C17:AH17">C18+C19</f>
        <v>3</v>
      </c>
      <c r="D17" s="103">
        <f t="shared" si="6"/>
        <v>1</v>
      </c>
      <c r="E17" s="104">
        <f t="shared" si="6"/>
        <v>4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3</v>
      </c>
      <c r="J17" s="103">
        <f t="shared" si="6"/>
        <v>1</v>
      </c>
      <c r="K17" s="138">
        <f t="shared" si="6"/>
        <v>4</v>
      </c>
      <c r="L17" s="146">
        <f t="shared" si="6"/>
        <v>3</v>
      </c>
      <c r="M17" s="103">
        <f t="shared" si="6"/>
        <v>2</v>
      </c>
      <c r="N17" s="138">
        <f t="shared" si="6"/>
        <v>5</v>
      </c>
      <c r="O17" s="146">
        <f t="shared" si="6"/>
        <v>0</v>
      </c>
      <c r="P17" s="103">
        <f t="shared" si="6"/>
        <v>1</v>
      </c>
      <c r="Q17" s="138">
        <f t="shared" si="6"/>
        <v>1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3</v>
      </c>
      <c r="V17" s="103">
        <f t="shared" si="6"/>
        <v>3</v>
      </c>
      <c r="W17" s="126">
        <f t="shared" si="6"/>
        <v>6</v>
      </c>
      <c r="X17" s="201">
        <f t="shared" si="6"/>
        <v>3</v>
      </c>
      <c r="Y17" s="2">
        <f t="shared" si="6"/>
        <v>1</v>
      </c>
      <c r="Z17" s="174">
        <f t="shared" si="6"/>
        <v>4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3</v>
      </c>
      <c r="AE17" s="89">
        <f t="shared" si="6"/>
        <v>1</v>
      </c>
      <c r="AF17" s="159">
        <f t="shared" si="6"/>
        <v>4</v>
      </c>
      <c r="AG17" s="162">
        <f t="shared" si="6"/>
        <v>3</v>
      </c>
      <c r="AH17" s="2">
        <f t="shared" si="6"/>
        <v>2</v>
      </c>
      <c r="AI17" s="174">
        <f aca="true" t="shared" si="7" ref="AI17:BN17">AI18+AI19</f>
        <v>5</v>
      </c>
      <c r="AJ17" s="162">
        <f t="shared" si="7"/>
        <v>0</v>
      </c>
      <c r="AK17" s="2">
        <f t="shared" si="7"/>
        <v>1</v>
      </c>
      <c r="AL17" s="174">
        <f t="shared" si="7"/>
        <v>1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3</v>
      </c>
      <c r="AQ17" s="89">
        <f t="shared" si="7"/>
        <v>3</v>
      </c>
      <c r="AR17" s="198">
        <f t="shared" si="7"/>
        <v>6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aca="true" t="shared" si="8" ref="BO17:CH17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ht="15">
      <c r="A18" s="343"/>
      <c r="B18" s="113" t="s">
        <v>6</v>
      </c>
      <c r="C18" s="125"/>
      <c r="D18" s="89">
        <f>+Y18+AT18+BO18</f>
        <v>1</v>
      </c>
      <c r="E18" s="104">
        <f>SUM(C18:D18)</f>
        <v>1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1</v>
      </c>
      <c r="K18" s="138">
        <f>SUM(I18:J18)</f>
        <v>1</v>
      </c>
      <c r="L18" s="137"/>
      <c r="M18" s="89">
        <f>+AH18+BC18+BX18</f>
        <v>1</v>
      </c>
      <c r="N18" s="138">
        <f>SUM(L18:M18)</f>
        <v>1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1</v>
      </c>
      <c r="W18" s="126">
        <f>SUM(U18:V18)</f>
        <v>1</v>
      </c>
      <c r="X18" s="197"/>
      <c r="Y18" s="78">
        <v>1</v>
      </c>
      <c r="Z18" s="174">
        <f>SUM(X18:Y18)</f>
        <v>1</v>
      </c>
      <c r="AA18" s="158"/>
      <c r="AB18" s="78"/>
      <c r="AC18" s="174">
        <f>SUM(AA18:AB18)</f>
        <v>0</v>
      </c>
      <c r="AD18" s="183"/>
      <c r="AE18" s="89">
        <f>+Y18+AB18</f>
        <v>1</v>
      </c>
      <c r="AF18" s="159">
        <f>SUM(AD18:AE18)</f>
        <v>1</v>
      </c>
      <c r="AG18" s="158"/>
      <c r="AH18" s="78">
        <v>1</v>
      </c>
      <c r="AI18" s="174">
        <f>SUM(AG18:AH18)</f>
        <v>1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1</v>
      </c>
      <c r="AR18" s="198">
        <f>SUM(AP18:AQ18)</f>
        <v>1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>
      <c r="A19" s="343"/>
      <c r="B19" s="116" t="s">
        <v>7</v>
      </c>
      <c r="C19" s="140">
        <f>+X19+AS19+BN19</f>
        <v>3</v>
      </c>
      <c r="D19" s="90">
        <f>+Y19+AT19+BO19</f>
        <v>0</v>
      </c>
      <c r="E19" s="106">
        <f>SUM(C19:D19)</f>
        <v>3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3</v>
      </c>
      <c r="J19" s="90">
        <f>+AE19+AZ19+BU19</f>
        <v>0</v>
      </c>
      <c r="K19" s="141">
        <f>SUM(I19:J19)</f>
        <v>3</v>
      </c>
      <c r="L19" s="139">
        <f>+AG19+BB19+BW19</f>
        <v>3</v>
      </c>
      <c r="M19" s="90">
        <f>+AH19+BC19+BX19</f>
        <v>1</v>
      </c>
      <c r="N19" s="141">
        <f>SUM(L19:M19)</f>
        <v>4</v>
      </c>
      <c r="O19" s="139">
        <f>+AJ19+BE19+BZ19</f>
        <v>0</v>
      </c>
      <c r="P19" s="90">
        <f>+AK19+BF19+CA19</f>
        <v>1</v>
      </c>
      <c r="Q19" s="141">
        <f>SUM(O19:P19)</f>
        <v>1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3</v>
      </c>
      <c r="V19" s="90">
        <f>+AQ19+BL19+CG19</f>
        <v>2</v>
      </c>
      <c r="W19" s="128">
        <f>SUM(U19:V19)</f>
        <v>5</v>
      </c>
      <c r="X19" s="199">
        <v>3</v>
      </c>
      <c r="Y19" s="85"/>
      <c r="Z19" s="175">
        <f>SUM(X19:Y19)</f>
        <v>3</v>
      </c>
      <c r="AA19" s="160"/>
      <c r="AB19" s="85"/>
      <c r="AC19" s="175">
        <f>SUM(AA19:AB19)</f>
        <v>0</v>
      </c>
      <c r="AD19" s="139">
        <f>+X19+AA19</f>
        <v>3</v>
      </c>
      <c r="AE19" s="90">
        <f>+Y19+AB19</f>
        <v>0</v>
      </c>
      <c r="AF19" s="161">
        <f>SUM(AD19:AE19)</f>
        <v>3</v>
      </c>
      <c r="AG19" s="160">
        <v>3</v>
      </c>
      <c r="AH19" s="85">
        <v>1</v>
      </c>
      <c r="AI19" s="175">
        <f>SUM(AG19:AH19)</f>
        <v>4</v>
      </c>
      <c r="AJ19" s="160"/>
      <c r="AK19" s="85">
        <v>1</v>
      </c>
      <c r="AL19" s="175">
        <f>SUM(AJ19:AK19)</f>
        <v>1</v>
      </c>
      <c r="AM19" s="160"/>
      <c r="AN19" s="85"/>
      <c r="AO19" s="175">
        <f>SUM(AM19:AN19)</f>
        <v>0</v>
      </c>
      <c r="AP19" s="139">
        <f>+AG19+AJ19-AM19</f>
        <v>3</v>
      </c>
      <c r="AQ19" s="90">
        <f>+AH19+AK19-AN19</f>
        <v>2</v>
      </c>
      <c r="AR19" s="200">
        <f>SUM(AP19:AQ19)</f>
        <v>5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ht="15">
      <c r="A20" s="343"/>
      <c r="B20" s="117" t="s">
        <v>166</v>
      </c>
      <c r="C20" s="193">
        <f aca="true" t="shared" si="9" ref="C20:AH20">C21+C22</f>
        <v>10</v>
      </c>
      <c r="D20" s="134">
        <f t="shared" si="9"/>
        <v>2</v>
      </c>
      <c r="E20" s="135">
        <f t="shared" si="9"/>
        <v>12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10</v>
      </c>
      <c r="J20" s="134">
        <f t="shared" si="9"/>
        <v>2</v>
      </c>
      <c r="K20" s="136">
        <f t="shared" si="9"/>
        <v>12</v>
      </c>
      <c r="L20" s="133">
        <f t="shared" si="9"/>
        <v>9</v>
      </c>
      <c r="M20" s="134">
        <f t="shared" si="9"/>
        <v>2</v>
      </c>
      <c r="N20" s="136">
        <f t="shared" si="9"/>
        <v>11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9</v>
      </c>
      <c r="V20" s="134">
        <f t="shared" si="9"/>
        <v>2</v>
      </c>
      <c r="W20" s="194">
        <f t="shared" si="9"/>
        <v>11</v>
      </c>
      <c r="X20" s="202">
        <f t="shared" si="9"/>
        <v>10</v>
      </c>
      <c r="Y20" s="164">
        <f t="shared" si="9"/>
        <v>2</v>
      </c>
      <c r="Z20" s="176">
        <f t="shared" si="9"/>
        <v>12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10</v>
      </c>
      <c r="AE20" s="165">
        <f t="shared" si="9"/>
        <v>2</v>
      </c>
      <c r="AF20" s="166">
        <f t="shared" si="9"/>
        <v>12</v>
      </c>
      <c r="AG20" s="163">
        <f t="shared" si="9"/>
        <v>9</v>
      </c>
      <c r="AH20" s="164">
        <f t="shared" si="9"/>
        <v>2</v>
      </c>
      <c r="AI20" s="176">
        <f aca="true" t="shared" si="10" ref="AI20:BN20">AI21+AI22</f>
        <v>11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9</v>
      </c>
      <c r="AQ20" s="165">
        <f t="shared" si="10"/>
        <v>2</v>
      </c>
      <c r="AR20" s="203">
        <f t="shared" si="10"/>
        <v>11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aca="true" t="shared" si="11" ref="BO20:CH20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ht="15">
      <c r="A21" s="343"/>
      <c r="B21" s="113" t="s">
        <v>6</v>
      </c>
      <c r="C21" s="125"/>
      <c r="D21" s="89">
        <f>+Y21+AT21+BO21</f>
        <v>1</v>
      </c>
      <c r="E21" s="104">
        <f>SUM(C21:D21)</f>
        <v>1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1</v>
      </c>
      <c r="K21" s="138">
        <f>SUM(I21:J21)</f>
        <v>1</v>
      </c>
      <c r="L21" s="137"/>
      <c r="M21" s="89">
        <f>+AH21+BC21+BX21</f>
        <v>1</v>
      </c>
      <c r="N21" s="138">
        <f>SUM(L21:M21)</f>
        <v>1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1</v>
      </c>
      <c r="W21" s="126">
        <f>SUM(U21:V21)</f>
        <v>1</v>
      </c>
      <c r="X21" s="197"/>
      <c r="Y21" s="78">
        <v>1</v>
      </c>
      <c r="Z21" s="174">
        <f>SUM(X21:Y21)</f>
        <v>1</v>
      </c>
      <c r="AA21" s="158"/>
      <c r="AB21" s="78"/>
      <c r="AC21" s="174">
        <f>SUM(AA21:AB21)</f>
        <v>0</v>
      </c>
      <c r="AD21" s="183"/>
      <c r="AE21" s="89">
        <f>+Y21+AB21</f>
        <v>1</v>
      </c>
      <c r="AF21" s="159">
        <f>SUM(AD21:AE21)</f>
        <v>1</v>
      </c>
      <c r="AG21" s="158"/>
      <c r="AH21" s="78">
        <v>1</v>
      </c>
      <c r="AI21" s="174">
        <f>SUM(AG21:AH21)</f>
        <v>1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1</v>
      </c>
      <c r="AR21" s="198">
        <f>SUM(AP21:AQ21)</f>
        <v>1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>
      <c r="A22" s="343"/>
      <c r="B22" s="116" t="s">
        <v>7</v>
      </c>
      <c r="C22" s="140">
        <f>+X22+AS22+BN22</f>
        <v>10</v>
      </c>
      <c r="D22" s="90">
        <f>+Y22+AT22+BO22</f>
        <v>1</v>
      </c>
      <c r="E22" s="106">
        <f>SUM(C22:D22)</f>
        <v>11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10</v>
      </c>
      <c r="J22" s="90">
        <f>+AE22+AZ22+BU22</f>
        <v>1</v>
      </c>
      <c r="K22" s="141">
        <f>SUM(I22:J22)</f>
        <v>11</v>
      </c>
      <c r="L22" s="139">
        <f>+AG22+BB22+BW22</f>
        <v>9</v>
      </c>
      <c r="M22" s="90">
        <f>+AH22+BC22+BX22</f>
        <v>1</v>
      </c>
      <c r="N22" s="141">
        <f>SUM(L22:M22)</f>
        <v>10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9</v>
      </c>
      <c r="V22" s="90">
        <f>+AQ22+BL22+CG22</f>
        <v>1</v>
      </c>
      <c r="W22" s="128">
        <f>SUM(U22:V22)</f>
        <v>10</v>
      </c>
      <c r="X22" s="199">
        <v>10</v>
      </c>
      <c r="Y22" s="85">
        <v>1</v>
      </c>
      <c r="Z22" s="175">
        <f>SUM(X22:Y22)</f>
        <v>11</v>
      </c>
      <c r="AA22" s="160"/>
      <c r="AB22" s="85"/>
      <c r="AC22" s="175">
        <f>SUM(AA22:AB22)</f>
        <v>0</v>
      </c>
      <c r="AD22" s="139">
        <f>+X22+AA22</f>
        <v>10</v>
      </c>
      <c r="AE22" s="90">
        <f>+Y22+AB22</f>
        <v>1</v>
      </c>
      <c r="AF22" s="161">
        <f>SUM(AD22:AE22)</f>
        <v>11</v>
      </c>
      <c r="AG22" s="160">
        <v>9</v>
      </c>
      <c r="AH22" s="85">
        <v>1</v>
      </c>
      <c r="AI22" s="175">
        <f>SUM(AG22:AH22)</f>
        <v>10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9</v>
      </c>
      <c r="AQ22" s="90">
        <f>+AH22+AK22-AN22</f>
        <v>1</v>
      </c>
      <c r="AR22" s="200">
        <f>SUM(AP22:AQ22)</f>
        <v>10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ht="28.5">
      <c r="A23" s="343"/>
      <c r="B23" s="117" t="s">
        <v>167</v>
      </c>
      <c r="C23" s="193">
        <f aca="true" t="shared" si="12" ref="C23:AH23">C24+C25</f>
        <v>2</v>
      </c>
      <c r="D23" s="134">
        <f t="shared" si="12"/>
        <v>2</v>
      </c>
      <c r="E23" s="135">
        <f t="shared" si="12"/>
        <v>4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2</v>
      </c>
      <c r="J23" s="134">
        <f t="shared" si="12"/>
        <v>2</v>
      </c>
      <c r="K23" s="136">
        <f t="shared" si="12"/>
        <v>4</v>
      </c>
      <c r="L23" s="133">
        <f t="shared" si="12"/>
        <v>2</v>
      </c>
      <c r="M23" s="134">
        <f t="shared" si="12"/>
        <v>2</v>
      </c>
      <c r="N23" s="136">
        <f t="shared" si="12"/>
        <v>4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2</v>
      </c>
      <c r="V23" s="134">
        <f t="shared" si="12"/>
        <v>2</v>
      </c>
      <c r="W23" s="194">
        <f t="shared" si="12"/>
        <v>4</v>
      </c>
      <c r="X23" s="202">
        <f t="shared" si="12"/>
        <v>2</v>
      </c>
      <c r="Y23" s="164">
        <f t="shared" si="12"/>
        <v>2</v>
      </c>
      <c r="Z23" s="176">
        <f t="shared" si="12"/>
        <v>4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2</v>
      </c>
      <c r="AE23" s="165">
        <f t="shared" si="12"/>
        <v>2</v>
      </c>
      <c r="AF23" s="166">
        <f t="shared" si="12"/>
        <v>4</v>
      </c>
      <c r="AG23" s="163">
        <f t="shared" si="12"/>
        <v>2</v>
      </c>
      <c r="AH23" s="164">
        <f t="shared" si="12"/>
        <v>2</v>
      </c>
      <c r="AI23" s="176">
        <f aca="true" t="shared" si="13" ref="AI23:BN23">AI24+AI25</f>
        <v>4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2</v>
      </c>
      <c r="AQ23" s="165">
        <f t="shared" si="13"/>
        <v>2</v>
      </c>
      <c r="AR23" s="203">
        <f t="shared" si="13"/>
        <v>4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aca="true" t="shared" si="14" ref="BO23:CH23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ht="15">
      <c r="A24" s="343"/>
      <c r="B24" s="113" t="s">
        <v>6</v>
      </c>
      <c r="C24" s="125"/>
      <c r="D24" s="89">
        <f>+Y24+AT24+BO24</f>
        <v>1</v>
      </c>
      <c r="E24" s="104">
        <f>SUM(C24:D24)</f>
        <v>1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1</v>
      </c>
      <c r="K24" s="138">
        <f>SUM(I24:J24)</f>
        <v>1</v>
      </c>
      <c r="L24" s="137"/>
      <c r="M24" s="89">
        <f>+AH24+BC24+BX24</f>
        <v>1</v>
      </c>
      <c r="N24" s="138">
        <f>SUM(L24:M24)</f>
        <v>1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1</v>
      </c>
      <c r="W24" s="126">
        <f>SUM(U24:V24)</f>
        <v>1</v>
      </c>
      <c r="X24" s="197"/>
      <c r="Y24" s="78">
        <v>1</v>
      </c>
      <c r="Z24" s="174">
        <f>SUM(X24:Y24)</f>
        <v>1</v>
      </c>
      <c r="AA24" s="158"/>
      <c r="AB24" s="78"/>
      <c r="AC24" s="174">
        <f>SUM(AA24:AB24)</f>
        <v>0</v>
      </c>
      <c r="AD24" s="183"/>
      <c r="AE24" s="89">
        <f>+Y24+AB24</f>
        <v>1</v>
      </c>
      <c r="AF24" s="159">
        <f>SUM(AD24:AE24)</f>
        <v>1</v>
      </c>
      <c r="AG24" s="158"/>
      <c r="AH24" s="78">
        <v>1</v>
      </c>
      <c r="AI24" s="174">
        <f>SUM(AG24:AH24)</f>
        <v>1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1</v>
      </c>
      <c r="AR24" s="198">
        <f>SUM(AP24:AQ24)</f>
        <v>1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>
      <c r="A25" s="343"/>
      <c r="B25" s="116" t="s">
        <v>7</v>
      </c>
      <c r="C25" s="140">
        <f>+X25+AS25+BN25</f>
        <v>2</v>
      </c>
      <c r="D25" s="90">
        <f>+Y25+AT25+BO25</f>
        <v>1</v>
      </c>
      <c r="E25" s="106">
        <f>SUM(C25:D25)</f>
        <v>3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2</v>
      </c>
      <c r="J25" s="90">
        <f>+AE25+AZ25+BU25</f>
        <v>1</v>
      </c>
      <c r="K25" s="141">
        <f>SUM(I25:J25)</f>
        <v>3</v>
      </c>
      <c r="L25" s="139">
        <f>+AG25+BB25+BW25</f>
        <v>2</v>
      </c>
      <c r="M25" s="90">
        <f>+AH25+BC25+BX25</f>
        <v>1</v>
      </c>
      <c r="N25" s="141">
        <f>SUM(L25:M25)</f>
        <v>3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2</v>
      </c>
      <c r="V25" s="90">
        <f>+AQ25+BL25+CG25</f>
        <v>1</v>
      </c>
      <c r="W25" s="128">
        <f>SUM(U25:V25)</f>
        <v>3</v>
      </c>
      <c r="X25" s="199">
        <v>2</v>
      </c>
      <c r="Y25" s="85">
        <v>1</v>
      </c>
      <c r="Z25" s="175">
        <f>SUM(X25:Y25)</f>
        <v>3</v>
      </c>
      <c r="AA25" s="160"/>
      <c r="AB25" s="85"/>
      <c r="AC25" s="175">
        <f>SUM(AA25:AB25)</f>
        <v>0</v>
      </c>
      <c r="AD25" s="139">
        <f>+X25+AA25</f>
        <v>2</v>
      </c>
      <c r="AE25" s="90">
        <f>+Y25+AB25</f>
        <v>1</v>
      </c>
      <c r="AF25" s="161">
        <f>SUM(AD25:AE25)</f>
        <v>3</v>
      </c>
      <c r="AG25" s="160">
        <v>2</v>
      </c>
      <c r="AH25" s="85">
        <v>1</v>
      </c>
      <c r="AI25" s="175">
        <f>SUM(AG25:AH25)</f>
        <v>3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2</v>
      </c>
      <c r="AQ25" s="90">
        <f>+AH25+AK25-AN25</f>
        <v>1</v>
      </c>
      <c r="AR25" s="200">
        <f>SUM(AP25:AQ25)</f>
        <v>3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ht="15">
      <c r="A26" s="343"/>
      <c r="B26" s="117" t="s">
        <v>41</v>
      </c>
      <c r="C26" s="193">
        <f aca="true" t="shared" si="15" ref="C26:AH26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aca="true" t="shared" si="16" ref="AI26:BN2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aca="true" t="shared" si="17" ref="BO26:CH26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ht="15">
      <c r="A27" s="343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>
      <c r="A28" s="343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ht="15">
      <c r="A29" s="343"/>
      <c r="B29" s="117" t="s">
        <v>42</v>
      </c>
      <c r="C29" s="193">
        <f aca="true" t="shared" si="18" ref="C29:AH29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aca="true" t="shared" si="19" ref="AI29:BN2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aca="true" t="shared" si="20" ref="BO29:CH29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ht="15">
      <c r="A30" s="343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>
      <c r="A31" s="343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>
      <c r="A32" s="367">
        <v>4</v>
      </c>
      <c r="B32" s="118" t="s">
        <v>32</v>
      </c>
      <c r="C32" s="191">
        <f aca="true" t="shared" si="21" ref="C32:AH32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aca="true" t="shared" si="22" ref="AI32:BN3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aca="true" t="shared" si="23" ref="BO32:CH32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ht="15">
      <c r="A33" s="368"/>
      <c r="B33" s="113" t="s">
        <v>6</v>
      </c>
      <c r="C33" s="125"/>
      <c r="D33" s="89">
        <f>+Y33+AT33+BO33</f>
        <v>0</v>
      </c>
      <c r="E33" s="104">
        <f aca="true" t="shared" si="24" ref="E33:E40">SUM(C33:D33)</f>
        <v>0</v>
      </c>
      <c r="F33" s="137"/>
      <c r="G33" s="89">
        <f>+AB33+AW33+BR33</f>
        <v>0</v>
      </c>
      <c r="H33" s="138">
        <f aca="true" t="shared" si="25" ref="H33:H40">SUM(F33:G33)</f>
        <v>0</v>
      </c>
      <c r="I33" s="137"/>
      <c r="J33" s="89">
        <f>+AE33+AZ33+BU33</f>
        <v>0</v>
      </c>
      <c r="K33" s="138">
        <f aca="true" t="shared" si="26" ref="K33:K40">SUM(I33:J33)</f>
        <v>0</v>
      </c>
      <c r="L33" s="137"/>
      <c r="M33" s="89">
        <f>+AH33+BC33+BX33</f>
        <v>0</v>
      </c>
      <c r="N33" s="138">
        <f aca="true" t="shared" si="27" ref="N33:N40">SUM(L33:M33)</f>
        <v>0</v>
      </c>
      <c r="O33" s="137"/>
      <c r="P33" s="89">
        <f>+AK33+BF33+CA33</f>
        <v>0</v>
      </c>
      <c r="Q33" s="138">
        <f aca="true" t="shared" si="28" ref="Q33:Q40">SUM(O33:P33)</f>
        <v>0</v>
      </c>
      <c r="R33" s="137"/>
      <c r="S33" s="89">
        <f>+AN33+BI33+CD33</f>
        <v>0</v>
      </c>
      <c r="T33" s="138">
        <f aca="true" t="shared" si="29" ref="T33:T40">SUM(R33:S33)</f>
        <v>0</v>
      </c>
      <c r="U33" s="137"/>
      <c r="V33" s="89">
        <f>+AQ33+BL33+CG33</f>
        <v>0</v>
      </c>
      <c r="W33" s="126">
        <f aca="true" t="shared" si="30" ref="W33:W40">SUM(U33:V33)</f>
        <v>0</v>
      </c>
      <c r="X33" s="197"/>
      <c r="Y33" s="78"/>
      <c r="Z33" s="174">
        <f aca="true" t="shared" si="31" ref="Z33:Z40">SUM(X33:Y33)</f>
        <v>0</v>
      </c>
      <c r="AA33" s="158"/>
      <c r="AB33" s="78"/>
      <c r="AC33" s="174">
        <f aca="true" t="shared" si="32" ref="AC33:AC40">SUM(AA33:AB33)</f>
        <v>0</v>
      </c>
      <c r="AD33" s="183"/>
      <c r="AE33" s="89">
        <f>+Y33+AB33</f>
        <v>0</v>
      </c>
      <c r="AF33" s="159">
        <f aca="true" t="shared" si="33" ref="AF33:AF40">SUM(AD33:AE33)</f>
        <v>0</v>
      </c>
      <c r="AG33" s="158"/>
      <c r="AH33" s="78"/>
      <c r="AI33" s="174">
        <f aca="true" t="shared" si="34" ref="AI33:AI40">SUM(AG33:AH33)</f>
        <v>0</v>
      </c>
      <c r="AJ33" s="158"/>
      <c r="AK33" s="78"/>
      <c r="AL33" s="174">
        <f aca="true" t="shared" si="35" ref="AL33:AL40">SUM(AJ33:AK33)</f>
        <v>0</v>
      </c>
      <c r="AM33" s="158"/>
      <c r="AN33" s="78"/>
      <c r="AO33" s="174">
        <f aca="true" t="shared" si="36" ref="AO33:AO40">SUM(AM33:AN33)</f>
        <v>0</v>
      </c>
      <c r="AP33" s="183"/>
      <c r="AQ33" s="89">
        <f>+AH33+AK33-AN33</f>
        <v>0</v>
      </c>
      <c r="AR33" s="198">
        <f aca="true" t="shared" si="37" ref="AR33:AR40">SUM(AP33:AQ33)</f>
        <v>0</v>
      </c>
      <c r="AS33" s="197"/>
      <c r="AT33" s="78"/>
      <c r="AU33" s="174">
        <f aca="true" t="shared" si="38" ref="AU33:AU40">SUM(AS33:AT33)</f>
        <v>0</v>
      </c>
      <c r="AV33" s="158"/>
      <c r="AW33" s="78"/>
      <c r="AX33" s="174">
        <f aca="true" t="shared" si="39" ref="AX33:AX40">SUM(AV33:AW33)</f>
        <v>0</v>
      </c>
      <c r="AY33" s="183"/>
      <c r="AZ33" s="89">
        <f>+AT33+AW33</f>
        <v>0</v>
      </c>
      <c r="BA33" s="159">
        <f aca="true" t="shared" si="40" ref="BA33:BA40">SUM(AY33:AZ33)</f>
        <v>0</v>
      </c>
      <c r="BB33" s="158"/>
      <c r="BC33" s="78"/>
      <c r="BD33" s="174">
        <f aca="true" t="shared" si="41" ref="BD33:BD40">SUM(BB33:BC33)</f>
        <v>0</v>
      </c>
      <c r="BE33" s="158"/>
      <c r="BF33" s="78"/>
      <c r="BG33" s="174">
        <f aca="true" t="shared" si="42" ref="BG33:BG40">SUM(BE33:BF33)</f>
        <v>0</v>
      </c>
      <c r="BH33" s="158"/>
      <c r="BI33" s="78"/>
      <c r="BJ33" s="174">
        <f aca="true" t="shared" si="43" ref="BJ33:BJ40">SUM(BH33:BI33)</f>
        <v>0</v>
      </c>
      <c r="BK33" s="183"/>
      <c r="BL33" s="89">
        <f>+BC33+BF33-BI33</f>
        <v>0</v>
      </c>
      <c r="BM33" s="198">
        <f aca="true" t="shared" si="44" ref="BM33:BM40">SUM(BK33:BL33)</f>
        <v>0</v>
      </c>
      <c r="BN33" s="197"/>
      <c r="BO33" s="78"/>
      <c r="BP33" s="174">
        <f aca="true" t="shared" si="45" ref="BP33:BP40">SUM(BN33:BO33)</f>
        <v>0</v>
      </c>
      <c r="BQ33" s="158"/>
      <c r="BR33" s="78"/>
      <c r="BS33" s="174">
        <f aca="true" t="shared" si="46" ref="BS33:BS40">SUM(BQ33:BR33)</f>
        <v>0</v>
      </c>
      <c r="BT33" s="183"/>
      <c r="BU33" s="89">
        <f>+BO33+BR33</f>
        <v>0</v>
      </c>
      <c r="BV33" s="159">
        <f aca="true" t="shared" si="47" ref="BV33:BV40">SUM(BT33:BU33)</f>
        <v>0</v>
      </c>
      <c r="BW33" s="158"/>
      <c r="BX33" s="78"/>
      <c r="BY33" s="174">
        <f aca="true" t="shared" si="48" ref="BY33:BY40">SUM(BW33:BX33)</f>
        <v>0</v>
      </c>
      <c r="BZ33" s="158"/>
      <c r="CA33" s="78"/>
      <c r="CB33" s="174">
        <f aca="true" t="shared" si="49" ref="CB33:CB40">SUM(BZ33:CA33)</f>
        <v>0</v>
      </c>
      <c r="CC33" s="158"/>
      <c r="CD33" s="78"/>
      <c r="CE33" s="174">
        <f aca="true" t="shared" si="50" ref="CE33:CE40">SUM(CC33:CD33)</f>
        <v>0</v>
      </c>
      <c r="CF33" s="183"/>
      <c r="CG33" s="89">
        <f>+BX33+CA33-CD33</f>
        <v>0</v>
      </c>
      <c r="CH33" s="198">
        <f aca="true" t="shared" si="51" ref="CH33:CH40">SUM(CF33:CG33)</f>
        <v>0</v>
      </c>
    </row>
    <row r="34" spans="1:86" ht="15.75" thickBot="1">
      <c r="A34" s="369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ht="15">
      <c r="A35" s="367">
        <v>5</v>
      </c>
      <c r="B35" s="119" t="s">
        <v>1</v>
      </c>
      <c r="C35" s="191">
        <f>C37</f>
        <v>1</v>
      </c>
      <c r="D35" s="143">
        <f>D36+D37</f>
        <v>0</v>
      </c>
      <c r="E35" s="144">
        <f t="shared" si="24"/>
        <v>1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1</v>
      </c>
      <c r="J35" s="143">
        <f>J36+J37</f>
        <v>0</v>
      </c>
      <c r="K35" s="145">
        <f t="shared" si="26"/>
        <v>1</v>
      </c>
      <c r="L35" s="142">
        <f>L37</f>
        <v>1</v>
      </c>
      <c r="M35" s="143">
        <f>M36+M37</f>
        <v>0</v>
      </c>
      <c r="N35" s="145">
        <f t="shared" si="27"/>
        <v>1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1</v>
      </c>
      <c r="V35" s="143">
        <f>V36+V37</f>
        <v>0</v>
      </c>
      <c r="W35" s="192">
        <f t="shared" si="30"/>
        <v>1</v>
      </c>
      <c r="X35" s="195">
        <f>X37</f>
        <v>1</v>
      </c>
      <c r="Y35" s="155">
        <f>Y36+Y37</f>
        <v>0</v>
      </c>
      <c r="Z35" s="173">
        <f t="shared" si="31"/>
        <v>1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1</v>
      </c>
      <c r="AE35" s="156">
        <f>AE36+AE37</f>
        <v>0</v>
      </c>
      <c r="AF35" s="157">
        <f t="shared" si="33"/>
        <v>1</v>
      </c>
      <c r="AG35" s="154">
        <f>AG37</f>
        <v>1</v>
      </c>
      <c r="AH35" s="155">
        <f>AH36+AH37</f>
        <v>0</v>
      </c>
      <c r="AI35" s="173">
        <f t="shared" si="34"/>
        <v>1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1</v>
      </c>
      <c r="AQ35" s="156">
        <f>AQ36+AQ37</f>
        <v>0</v>
      </c>
      <c r="AR35" s="196">
        <f t="shared" si="37"/>
        <v>1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ht="15">
      <c r="A36" s="368"/>
      <c r="B36" s="113" t="s">
        <v>37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>
      <c r="A37" s="369"/>
      <c r="B37" s="113" t="s">
        <v>7</v>
      </c>
      <c r="C37" s="140">
        <f>+X37+AS37+BN37</f>
        <v>1</v>
      </c>
      <c r="D37" s="90">
        <f>+Y37+AT37+BO37</f>
        <v>0</v>
      </c>
      <c r="E37" s="106">
        <f t="shared" si="24"/>
        <v>1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1</v>
      </c>
      <c r="J37" s="90">
        <f>+AE37+AZ37+BU37</f>
        <v>0</v>
      </c>
      <c r="K37" s="141">
        <f t="shared" si="26"/>
        <v>1</v>
      </c>
      <c r="L37" s="139">
        <f>+AG37+BB37+BW37</f>
        <v>1</v>
      </c>
      <c r="M37" s="90">
        <f>+AH37+BC37+BX37</f>
        <v>0</v>
      </c>
      <c r="N37" s="141">
        <f t="shared" si="27"/>
        <v>1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1</v>
      </c>
      <c r="V37" s="90">
        <f>+AQ37+BL37+CG37</f>
        <v>0</v>
      </c>
      <c r="W37" s="128">
        <f t="shared" si="30"/>
        <v>1</v>
      </c>
      <c r="X37" s="199">
        <v>1</v>
      </c>
      <c r="Y37" s="85"/>
      <c r="Z37" s="175">
        <f t="shared" si="31"/>
        <v>1</v>
      </c>
      <c r="AA37" s="160"/>
      <c r="AB37" s="85"/>
      <c r="AC37" s="175">
        <f t="shared" si="32"/>
        <v>0</v>
      </c>
      <c r="AD37" s="139">
        <f>+X37+AA37</f>
        <v>1</v>
      </c>
      <c r="AE37" s="90">
        <f>+Y37+AB37</f>
        <v>0</v>
      </c>
      <c r="AF37" s="161">
        <f t="shared" si="33"/>
        <v>1</v>
      </c>
      <c r="AG37" s="160">
        <v>1</v>
      </c>
      <c r="AH37" s="85"/>
      <c r="AI37" s="175">
        <f t="shared" si="34"/>
        <v>1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1</v>
      </c>
      <c r="AQ37" s="90">
        <f>+AH37+AK37-AN37</f>
        <v>0</v>
      </c>
      <c r="AR37" s="200">
        <f t="shared" si="37"/>
        <v>1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ht="15">
      <c r="A38" s="343">
        <v>6</v>
      </c>
      <c r="B38" s="119" t="s">
        <v>11</v>
      </c>
      <c r="C38" s="191">
        <f>SUM(C39:C40)</f>
        <v>75</v>
      </c>
      <c r="D38" s="143">
        <f>SUM(D39:D40)</f>
        <v>9</v>
      </c>
      <c r="E38" s="144">
        <f t="shared" si="24"/>
        <v>84</v>
      </c>
      <c r="F38" s="142">
        <f>SUM(F39:F40)</f>
        <v>1</v>
      </c>
      <c r="G38" s="143">
        <f>SUM(G39:G40)</f>
        <v>2</v>
      </c>
      <c r="H38" s="145">
        <f t="shared" si="25"/>
        <v>3</v>
      </c>
      <c r="I38" s="142">
        <f>SUM(I39:I40)</f>
        <v>76</v>
      </c>
      <c r="J38" s="143">
        <f>SUM(J39:J40)</f>
        <v>11</v>
      </c>
      <c r="K38" s="145">
        <f t="shared" si="26"/>
        <v>87</v>
      </c>
      <c r="L38" s="142">
        <f>SUM(L39:L40)</f>
        <v>78</v>
      </c>
      <c r="M38" s="143">
        <f>SUM(M39:M40)</f>
        <v>9</v>
      </c>
      <c r="N38" s="145">
        <f t="shared" si="27"/>
        <v>87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78</v>
      </c>
      <c r="V38" s="143">
        <f>SUM(V39:V40)</f>
        <v>9</v>
      </c>
      <c r="W38" s="192">
        <f t="shared" si="30"/>
        <v>87</v>
      </c>
      <c r="X38" s="195">
        <f>SUM(X39:X40)</f>
        <v>75</v>
      </c>
      <c r="Y38" s="155">
        <f>SUM(Y39:Y40)</f>
        <v>9</v>
      </c>
      <c r="Z38" s="173">
        <f t="shared" si="31"/>
        <v>84</v>
      </c>
      <c r="AA38" s="154">
        <f>SUM(AA39:AA40)</f>
        <v>1</v>
      </c>
      <c r="AB38" s="155">
        <f>SUM(AB39:AB40)</f>
        <v>2</v>
      </c>
      <c r="AC38" s="173">
        <f t="shared" si="32"/>
        <v>3</v>
      </c>
      <c r="AD38" s="182">
        <f>SUM(AD39:AD40)</f>
        <v>76</v>
      </c>
      <c r="AE38" s="156">
        <f>SUM(AE39:AE40)</f>
        <v>11</v>
      </c>
      <c r="AF38" s="157">
        <f t="shared" si="33"/>
        <v>87</v>
      </c>
      <c r="AG38" s="154">
        <f>SUM(AG39:AG40)</f>
        <v>78</v>
      </c>
      <c r="AH38" s="155">
        <f>SUM(AH39:AH40)</f>
        <v>9</v>
      </c>
      <c r="AI38" s="173">
        <f t="shared" si="34"/>
        <v>87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78</v>
      </c>
      <c r="AQ38" s="156">
        <f>SUM(AQ39:AQ40)</f>
        <v>9</v>
      </c>
      <c r="AR38" s="196">
        <f t="shared" si="37"/>
        <v>87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ht="15">
      <c r="A39" s="343"/>
      <c r="B39" s="120" t="s">
        <v>10</v>
      </c>
      <c r="C39" s="125"/>
      <c r="D39" s="89">
        <f>+Y39+AT39+BO39</f>
        <v>1</v>
      </c>
      <c r="E39" s="104">
        <f t="shared" si="24"/>
        <v>1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1</v>
      </c>
      <c r="K39" s="138">
        <f t="shared" si="26"/>
        <v>1</v>
      </c>
      <c r="L39" s="137"/>
      <c r="M39" s="89">
        <f>+AH39+BC39+BX39</f>
        <v>1</v>
      </c>
      <c r="N39" s="138">
        <f t="shared" si="27"/>
        <v>1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1</v>
      </c>
      <c r="W39" s="126">
        <f t="shared" si="30"/>
        <v>1</v>
      </c>
      <c r="X39" s="197"/>
      <c r="Y39" s="78">
        <v>1</v>
      </c>
      <c r="Z39" s="174">
        <f t="shared" si="31"/>
        <v>1</v>
      </c>
      <c r="AA39" s="158"/>
      <c r="AB39" s="78"/>
      <c r="AC39" s="174">
        <f t="shared" si="32"/>
        <v>0</v>
      </c>
      <c r="AD39" s="183"/>
      <c r="AE39" s="89">
        <f>+Y39+AB39</f>
        <v>1</v>
      </c>
      <c r="AF39" s="159">
        <f t="shared" si="33"/>
        <v>1</v>
      </c>
      <c r="AG39" s="158"/>
      <c r="AH39" s="78">
        <v>1</v>
      </c>
      <c r="AI39" s="174">
        <f t="shared" si="34"/>
        <v>1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1</v>
      </c>
      <c r="AR39" s="198">
        <f t="shared" si="37"/>
        <v>1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>
      <c r="A40" s="343"/>
      <c r="B40" s="120" t="s">
        <v>9</v>
      </c>
      <c r="C40" s="140">
        <f>+X40+AS40+BN40</f>
        <v>75</v>
      </c>
      <c r="D40" s="90">
        <f>+Y40+AT40+BO40</f>
        <v>8</v>
      </c>
      <c r="E40" s="106">
        <f t="shared" si="24"/>
        <v>83</v>
      </c>
      <c r="F40" s="139">
        <f>+AA40+AV40+BQ40</f>
        <v>1</v>
      </c>
      <c r="G40" s="90">
        <f>+AB40+AW40+BR40</f>
        <v>2</v>
      </c>
      <c r="H40" s="141">
        <f t="shared" si="25"/>
        <v>3</v>
      </c>
      <c r="I40" s="139">
        <f>+AD40+AY40+BT40</f>
        <v>76</v>
      </c>
      <c r="J40" s="90">
        <f>+AE40+AZ40+BU40</f>
        <v>10</v>
      </c>
      <c r="K40" s="141">
        <f t="shared" si="26"/>
        <v>86</v>
      </c>
      <c r="L40" s="139">
        <f>+AG40+BB40+BW40</f>
        <v>78</v>
      </c>
      <c r="M40" s="90">
        <f>+AH40+BC40+BX40</f>
        <v>8</v>
      </c>
      <c r="N40" s="141">
        <f t="shared" si="27"/>
        <v>86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78</v>
      </c>
      <c r="V40" s="90">
        <f>+AQ40+BL40+CG40</f>
        <v>8</v>
      </c>
      <c r="W40" s="128">
        <f t="shared" si="30"/>
        <v>86</v>
      </c>
      <c r="X40" s="199">
        <v>75</v>
      </c>
      <c r="Y40" s="85">
        <v>8</v>
      </c>
      <c r="Z40" s="175">
        <f t="shared" si="31"/>
        <v>83</v>
      </c>
      <c r="AA40" s="160">
        <v>1</v>
      </c>
      <c r="AB40" s="85">
        <v>2</v>
      </c>
      <c r="AC40" s="175">
        <f t="shared" si="32"/>
        <v>3</v>
      </c>
      <c r="AD40" s="139">
        <f>+X40+AA40</f>
        <v>76</v>
      </c>
      <c r="AE40" s="90">
        <f>+Y40+AB40</f>
        <v>10</v>
      </c>
      <c r="AF40" s="161">
        <f t="shared" si="33"/>
        <v>86</v>
      </c>
      <c r="AG40" s="160">
        <v>78</v>
      </c>
      <c r="AH40" s="85">
        <v>8</v>
      </c>
      <c r="AI40" s="175">
        <f t="shared" si="34"/>
        <v>86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78</v>
      </c>
      <c r="AQ40" s="90">
        <f>+AH40+AK40-AN40</f>
        <v>8</v>
      </c>
      <c r="AR40" s="200">
        <f t="shared" si="37"/>
        <v>86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45" customHeight="1">
      <c r="A41" s="367">
        <v>7</v>
      </c>
      <c r="B41" s="114" t="s">
        <v>45</v>
      </c>
      <c r="C41" s="191">
        <f aca="true" t="shared" si="52" ref="C41:AH41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aca="true" t="shared" si="53" ref="AI41:BN41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aca="true" t="shared" si="54" ref="BO41:CH41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ht="15">
      <c r="A42" s="368"/>
      <c r="B42" s="115" t="s">
        <v>38</v>
      </c>
      <c r="C42" s="127">
        <f aca="true" t="shared" si="55" ref="C42:AH42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aca="true" t="shared" si="56" ref="AI42:BN42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aca="true" t="shared" si="57" ref="BO42:CH42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ht="15">
      <c r="A43" s="368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>
      <c r="A44" s="368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ht="15">
      <c r="A45" s="368"/>
      <c r="B45" s="117" t="s">
        <v>39</v>
      </c>
      <c r="C45" s="193">
        <f aca="true" t="shared" si="58" ref="C45:AH45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aca="true" t="shared" si="59" ref="AI45:BN45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aca="true" t="shared" si="60" ref="BO45:CH45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ht="15">
      <c r="A46" s="368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aca="true" t="shared" si="61" ref="Z46:Z53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>
      <c r="A47" s="368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ht="15">
      <c r="A48" s="368"/>
      <c r="B48" s="121" t="s">
        <v>40</v>
      </c>
      <c r="C48" s="193">
        <f aca="true" t="shared" si="62" ref="C48:AH48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aca="true" t="shared" si="63" ref="AI48:BN48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aca="true" t="shared" si="64" ref="BO48:CH48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ht="15">
      <c r="A49" s="368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>
      <c r="A50" s="368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5" customHeight="1" hidden="1">
      <c r="A51" s="368"/>
      <c r="B51" s="117" t="s">
        <v>41</v>
      </c>
      <c r="C51" s="123">
        <f aca="true" t="shared" si="65" ref="C51:AH51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aca="true" t="shared" si="66" ref="AI51:BN51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aca="true" t="shared" si="67" ref="BO51:CH51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customHeight="1" hidden="1">
      <c r="A52" s="368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customHeight="1" hidden="1" thickBot="1">
      <c r="A53" s="369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>
      <c r="A54" s="39">
        <v>8</v>
      </c>
      <c r="B54" s="122" t="s">
        <v>12</v>
      </c>
      <c r="C54" s="130">
        <f aca="true" t="shared" si="68" ref="C54:AH54">C9+C13+C16+C32+C35+C38+C41</f>
        <v>179</v>
      </c>
      <c r="D54" s="109">
        <f t="shared" si="68"/>
        <v>46</v>
      </c>
      <c r="E54" s="110">
        <f t="shared" si="68"/>
        <v>225</v>
      </c>
      <c r="F54" s="150">
        <f t="shared" si="68"/>
        <v>5</v>
      </c>
      <c r="G54" s="109">
        <f t="shared" si="68"/>
        <v>4</v>
      </c>
      <c r="H54" s="151">
        <f t="shared" si="68"/>
        <v>9</v>
      </c>
      <c r="I54" s="150">
        <f t="shared" si="68"/>
        <v>184</v>
      </c>
      <c r="J54" s="109">
        <f t="shared" si="68"/>
        <v>50</v>
      </c>
      <c r="K54" s="151">
        <f t="shared" si="68"/>
        <v>234</v>
      </c>
      <c r="L54" s="152">
        <f t="shared" si="68"/>
        <v>193</v>
      </c>
      <c r="M54" s="111">
        <f t="shared" si="68"/>
        <v>50</v>
      </c>
      <c r="N54" s="153">
        <f t="shared" si="68"/>
        <v>243</v>
      </c>
      <c r="O54" s="150">
        <f t="shared" si="68"/>
        <v>0</v>
      </c>
      <c r="P54" s="109">
        <f t="shared" si="68"/>
        <v>1</v>
      </c>
      <c r="Q54" s="151">
        <f t="shared" si="68"/>
        <v>1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193</v>
      </c>
      <c r="V54" s="109">
        <f t="shared" si="68"/>
        <v>51</v>
      </c>
      <c r="W54" s="131">
        <f t="shared" si="68"/>
        <v>244</v>
      </c>
      <c r="X54" s="208">
        <f t="shared" si="68"/>
        <v>179</v>
      </c>
      <c r="Y54" s="169">
        <f t="shared" si="68"/>
        <v>46</v>
      </c>
      <c r="Z54" s="181">
        <f t="shared" si="68"/>
        <v>225</v>
      </c>
      <c r="AA54" s="168">
        <f t="shared" si="68"/>
        <v>5</v>
      </c>
      <c r="AB54" s="169">
        <f t="shared" si="68"/>
        <v>4</v>
      </c>
      <c r="AC54" s="181">
        <f t="shared" si="68"/>
        <v>9</v>
      </c>
      <c r="AD54" s="190">
        <f t="shared" si="68"/>
        <v>184</v>
      </c>
      <c r="AE54" s="170">
        <f t="shared" si="68"/>
        <v>50</v>
      </c>
      <c r="AF54" s="171">
        <f t="shared" si="68"/>
        <v>234</v>
      </c>
      <c r="AG54" s="168">
        <f t="shared" si="68"/>
        <v>193</v>
      </c>
      <c r="AH54" s="169">
        <f t="shared" si="68"/>
        <v>50</v>
      </c>
      <c r="AI54" s="181">
        <f aca="true" t="shared" si="69" ref="AI54:BN54">AI9+AI13+AI16+AI32+AI35+AI38+AI41</f>
        <v>243</v>
      </c>
      <c r="AJ54" s="168">
        <f t="shared" si="69"/>
        <v>0</v>
      </c>
      <c r="AK54" s="169">
        <f t="shared" si="69"/>
        <v>1</v>
      </c>
      <c r="AL54" s="181">
        <f t="shared" si="69"/>
        <v>1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193</v>
      </c>
      <c r="AQ54" s="170">
        <f t="shared" si="69"/>
        <v>51</v>
      </c>
      <c r="AR54" s="209">
        <f t="shared" si="69"/>
        <v>244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aca="true" t="shared" si="70" ref="BO54:CH54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ht="15">
      <c r="A55" s="41"/>
      <c r="B55" s="113" t="s">
        <v>5</v>
      </c>
      <c r="C55" s="125"/>
      <c r="D55" s="103">
        <f>D10+D36</f>
        <v>3</v>
      </c>
      <c r="E55" s="104">
        <f>SUM(C55:D55)</f>
        <v>3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3</v>
      </c>
      <c r="K55" s="138">
        <f>SUM(I55:J55)</f>
        <v>3</v>
      </c>
      <c r="L55" s="137"/>
      <c r="M55" s="103">
        <f>M10+M36</f>
        <v>3</v>
      </c>
      <c r="N55" s="138">
        <f>SUM(L55:M55)</f>
        <v>3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3</v>
      </c>
      <c r="W55" s="126">
        <f>SUM(U55:V55)</f>
        <v>3</v>
      </c>
      <c r="X55" s="197"/>
      <c r="Y55" s="2">
        <f>Y10+Y36</f>
        <v>3</v>
      </c>
      <c r="Z55" s="174">
        <f>SUM(X55:Y55)</f>
        <v>3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3</v>
      </c>
      <c r="AF55" s="159">
        <f>SUM(AD55:AE55)</f>
        <v>3</v>
      </c>
      <c r="AG55" s="158"/>
      <c r="AH55" s="2">
        <f>AH10+AH36</f>
        <v>3</v>
      </c>
      <c r="AI55" s="174">
        <f>SUM(AG55:AH55)</f>
        <v>3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3</v>
      </c>
      <c r="AR55" s="198">
        <f>SUM(AP55:AQ55)</f>
        <v>3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ht="15">
      <c r="A56" s="41"/>
      <c r="B56" s="113" t="s">
        <v>6</v>
      </c>
      <c r="C56" s="125"/>
      <c r="D56" s="103">
        <f>D11+D14+D18+D21+D24+D27+D30+D33+D39+D43+D46+D49+D52</f>
        <v>16</v>
      </c>
      <c r="E56" s="104">
        <f>SUM(C56:D56)</f>
        <v>16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16</v>
      </c>
      <c r="K56" s="138">
        <f>SUM(I56:J56)</f>
        <v>16</v>
      </c>
      <c r="L56" s="137"/>
      <c r="M56" s="103">
        <f>M11+M14+M18+M21+M24+M27+M30+M33+M39+M43+M46+M49+M52</f>
        <v>18</v>
      </c>
      <c r="N56" s="138">
        <f>SUM(L56:M56)</f>
        <v>18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18</v>
      </c>
      <c r="W56" s="126">
        <f>SUM(U56:V56)</f>
        <v>18</v>
      </c>
      <c r="X56" s="197"/>
      <c r="Y56" s="2">
        <f>Y11+Y14+Y18+Y21+Y24+Y27+Y30+Y33+Y39+Y43+Y46+Y49+Y52</f>
        <v>16</v>
      </c>
      <c r="Z56" s="174">
        <f>SUM(X56:Y56)</f>
        <v>16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16</v>
      </c>
      <c r="AF56" s="159">
        <f>SUM(AD56:AE56)</f>
        <v>16</v>
      </c>
      <c r="AG56" s="158"/>
      <c r="AH56" s="2">
        <f>AH11+AH14+AH18+AH21+AH24+AH27+AH30+AH33+AH39+AH43+AH46+AH49+AH52</f>
        <v>18</v>
      </c>
      <c r="AI56" s="174">
        <f>SUM(AG56:AH56)</f>
        <v>18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18</v>
      </c>
      <c r="AR56" s="198">
        <f>SUM(AP56:AQ56)</f>
        <v>18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>
      <c r="A57" s="41"/>
      <c r="B57" s="113" t="s">
        <v>7</v>
      </c>
      <c r="C57" s="129">
        <f>C12+C15+C19+C22+C25+C28+C31+C34+C37+C40+C44+C47+C50+C53</f>
        <v>179</v>
      </c>
      <c r="D57" s="105">
        <f>D12+D15+D19+D22+D25+D28+D31+D34+D37+D40+D44+D47+D50+D53</f>
        <v>27</v>
      </c>
      <c r="E57" s="106">
        <f>SUM(C57:D57)</f>
        <v>206</v>
      </c>
      <c r="F57" s="149">
        <f>F12+F15+F19+F22+F25+F28+F31+F34+F37+F40+F44+F47+F50+F53</f>
        <v>5</v>
      </c>
      <c r="G57" s="105">
        <f>G12+G15+G19+G22+G25+G28+G31+G34+G37+G40+G44+G47+G50+G53</f>
        <v>4</v>
      </c>
      <c r="H57" s="141">
        <f>SUM(F57:G57)</f>
        <v>9</v>
      </c>
      <c r="I57" s="149">
        <f>I12+I15+I19+I22+I25+I28+I31+I34+I37+I40+I44+I47+I50+I53</f>
        <v>184</v>
      </c>
      <c r="J57" s="105">
        <f>J12+J15+J19+J22+J25+J28+J31+J34+J37+J40+J44+J47+J50+J53</f>
        <v>31</v>
      </c>
      <c r="K57" s="141">
        <f>SUM(I57:J57)</f>
        <v>215</v>
      </c>
      <c r="L57" s="149">
        <f>L12+L15+L19+L22+L25+L28+L31+L34+L37+L40+L44+L47+L50+L53</f>
        <v>193</v>
      </c>
      <c r="M57" s="105">
        <f>M12+M15+M19+M22+M25+M28+M31+M34+M37+M40+M44+M47+M50+M53</f>
        <v>29</v>
      </c>
      <c r="N57" s="141">
        <f>SUM(L57:M57)</f>
        <v>222</v>
      </c>
      <c r="O57" s="149">
        <f>O12+O15+O19+O22+O25+O28+O31+O34+O37+O40+O44+O47+O50+O53</f>
        <v>0</v>
      </c>
      <c r="P57" s="105">
        <f>P12+P15+P19+P22+P25+P28+P31+P34+P37+P40+P44+P47+P50+P53</f>
        <v>1</v>
      </c>
      <c r="Q57" s="141">
        <f>SUM(O57:P57)</f>
        <v>1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193</v>
      </c>
      <c r="V57" s="105">
        <f>V12+V15+V19+V22+V25+V28+V31+V34+V37+V40+V44+V47+V50+V53</f>
        <v>30</v>
      </c>
      <c r="W57" s="128">
        <f>SUM(U57:V57)</f>
        <v>223</v>
      </c>
      <c r="X57" s="210">
        <f>X12+X15+X19+X22+X25+X28+X31+X34+X37+X40+X44+X47+X50+X53</f>
        <v>179</v>
      </c>
      <c r="Y57" s="36">
        <f>Y12+Y15+Y19+Y22+Y25+Y28+Y31+Y34+Y37+Y40+Y44+Y47+Y50+Y53</f>
        <v>27</v>
      </c>
      <c r="Z57" s="175">
        <f>SUM(X57:Y57)</f>
        <v>206</v>
      </c>
      <c r="AA57" s="172">
        <f>AA12+AA15+AA19+AA22+AA25+AA28+AA31+AA34+AA37+AA40+AA44+AA47+AA50+AA53</f>
        <v>5</v>
      </c>
      <c r="AB57" s="36">
        <f>AB12+AB15+AB19+AB22+AB25+AB28+AB31+AB34+AB37+AB40+AB44+AB47+AB50+AB53</f>
        <v>4</v>
      </c>
      <c r="AC57" s="175">
        <f>SUM(AA57:AB57)</f>
        <v>9</v>
      </c>
      <c r="AD57" s="139">
        <f>AD12+AD15+AD19+AD22+AD25+AD28+AD31+AD34+AD37+AD40+AD44+AD47+AD50+AD53</f>
        <v>184</v>
      </c>
      <c r="AE57" s="90">
        <f>AE12+AE15+AE19+AE22+AE25+AE28+AE31+AE34+AE37+AE40+AE44+AE47+AE50+AE53</f>
        <v>31</v>
      </c>
      <c r="AF57" s="161">
        <f>SUM(AD57:AE57)</f>
        <v>215</v>
      </c>
      <c r="AG57" s="172">
        <f>AG12+AG15+AG19+AG22+AG25+AG28+AG31+AG34+AG37+AG40+AG44+AG47+AG50+AG53</f>
        <v>193</v>
      </c>
      <c r="AH57" s="36">
        <f>AH12+AH15+AH19+AH22+AH25+AH28+AH31+AH34+AH37+AH40+AH44+AH47+AH50+AH53</f>
        <v>29</v>
      </c>
      <c r="AI57" s="175">
        <f>SUM(AG57:AH57)</f>
        <v>222</v>
      </c>
      <c r="AJ57" s="172">
        <f>AJ12+AJ15+AJ19+AJ22+AJ25+AJ28+AJ31+AJ34+AJ37+AJ40+AJ44+AJ47+AJ50+AJ53</f>
        <v>0</v>
      </c>
      <c r="AK57" s="36">
        <f>AK12+AK15+AK19+AK22+AK25+AK28+AK31+AK34+AK37+AK40+AK44+AK47+AK50+AK53</f>
        <v>1</v>
      </c>
      <c r="AL57" s="175">
        <f>SUM(AJ57:AK57)</f>
        <v>1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193</v>
      </c>
      <c r="AQ57" s="90">
        <f>AQ12+AQ15+AQ19+AQ22+AQ25+AQ28+AQ31+AQ34+AQ37+AQ40+AQ44+AQ47+AQ50+AQ53</f>
        <v>30</v>
      </c>
      <c r="AR57" s="200">
        <f>SUM(AP57:AQ57)</f>
        <v>223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sheet="1" objects="1" scenarios="1" formatColumns="0" formatRows="0"/>
  <mergeCells count="131">
    <mergeCell ref="X2:AG2"/>
    <mergeCell ref="AJ5:AL5"/>
    <mergeCell ref="AP5:AR5"/>
    <mergeCell ref="CF5:CH5"/>
    <mergeCell ref="AA5:AC5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A5:A6"/>
    <mergeCell ref="B5:B6"/>
    <mergeCell ref="AA7:AA8"/>
    <mergeCell ref="AB7:AB8"/>
    <mergeCell ref="X5:Z5"/>
    <mergeCell ref="F7:F8"/>
    <mergeCell ref="N7:N8"/>
    <mergeCell ref="V7:V8"/>
    <mergeCell ref="R7:R8"/>
    <mergeCell ref="S7:S8"/>
    <mergeCell ref="G3:R3"/>
    <mergeCell ref="BN4:CH4"/>
    <mergeCell ref="BQ7:BQ8"/>
    <mergeCell ref="BR7:BR8"/>
    <mergeCell ref="AC7:AC8"/>
    <mergeCell ref="AG5:AI5"/>
    <mergeCell ref="T7:T8"/>
    <mergeCell ref="U7:U8"/>
    <mergeCell ref="BN7:BN8"/>
    <mergeCell ref="BO7:BO8"/>
    <mergeCell ref="X7:X8"/>
    <mergeCell ref="A38:A40"/>
    <mergeCell ref="H7:H8"/>
    <mergeCell ref="I7:I8"/>
    <mergeCell ref="J7:J8"/>
    <mergeCell ref="K7:K8"/>
    <mergeCell ref="A16:A31"/>
    <mergeCell ref="C7:C8"/>
    <mergeCell ref="D7:D8"/>
    <mergeCell ref="E7:E8"/>
    <mergeCell ref="Z7:Z8"/>
    <mergeCell ref="AL7:AL8"/>
    <mergeCell ref="AQ7:AQ8"/>
    <mergeCell ref="AR7:AR8"/>
    <mergeCell ref="AG7:AG8"/>
    <mergeCell ref="AP7:AP8"/>
    <mergeCell ref="AE7:AE8"/>
    <mergeCell ref="AF7:AF8"/>
    <mergeCell ref="AH7:AH8"/>
    <mergeCell ref="AI7:AI8"/>
    <mergeCell ref="AJ7:AJ8"/>
    <mergeCell ref="AK7:AK8"/>
    <mergeCell ref="A41:A53"/>
    <mergeCell ref="A35:A37"/>
    <mergeCell ref="A32:A34"/>
    <mergeCell ref="AD5:AF5"/>
    <mergeCell ref="AD7:AD8"/>
    <mergeCell ref="A13:A15"/>
    <mergeCell ref="A9:A12"/>
    <mergeCell ref="Y7:Y8"/>
    <mergeCell ref="L7:L8"/>
    <mergeCell ref="M7:M8"/>
    <mergeCell ref="BC7:BC8"/>
    <mergeCell ref="O7:O8"/>
    <mergeCell ref="A2:B2"/>
    <mergeCell ref="G7:G8"/>
    <mergeCell ref="P7:P8"/>
    <mergeCell ref="W7:W8"/>
    <mergeCell ref="Q7:Q8"/>
    <mergeCell ref="A7:A8"/>
    <mergeCell ref="B7:B8"/>
    <mergeCell ref="X4:AR4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B7:BB8"/>
    <mergeCell ref="BH7:BH8"/>
    <mergeCell ref="BI7:BI8"/>
    <mergeCell ref="BJ7:BJ8"/>
    <mergeCell ref="BZ5:CB5"/>
    <mergeCell ref="BQ5:BS5"/>
    <mergeCell ref="BT5:BV5"/>
    <mergeCell ref="BW5:BY5"/>
    <mergeCell ref="BV7:BV8"/>
    <mergeCell ref="BW7:BW8"/>
    <mergeCell ref="CG7:CG8"/>
    <mergeCell ref="BX7:BX8"/>
    <mergeCell ref="BY7:BY8"/>
    <mergeCell ref="BZ7:BZ8"/>
    <mergeCell ref="CA7:CA8"/>
    <mergeCell ref="CB7:CB8"/>
    <mergeCell ref="CD7:CD8"/>
    <mergeCell ref="CE7:CE8"/>
    <mergeCell ref="CF7:CF8"/>
    <mergeCell ref="BL7:BL8"/>
    <mergeCell ref="BM7:BM8"/>
    <mergeCell ref="BP7:BP8"/>
    <mergeCell ref="AX7:AX8"/>
    <mergeCell ref="CC7:CC8"/>
    <mergeCell ref="AY7:AY8"/>
    <mergeCell ref="BE7:BE8"/>
    <mergeCell ref="BF7:BF8"/>
    <mergeCell ref="BG7:BG8"/>
    <mergeCell ref="BK7:BK8"/>
    <mergeCell ref="BD7:BD8"/>
    <mergeCell ref="AZ7:AZ8"/>
    <mergeCell ref="BA7:BA8"/>
    <mergeCell ref="AT7:AT8"/>
    <mergeCell ref="AU7:AU8"/>
    <mergeCell ref="AV7:AV8"/>
    <mergeCell ref="AW7:AW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3" r:id="rId1"/>
  <colBreaks count="3" manualBreakCount="3">
    <brk id="23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="91" zoomScaleNormal="85" zoomScaleSheetLayoutView="91" zoomScalePageLayoutView="0" workbookViewId="0" topLeftCell="B32">
      <selection activeCell="O32" sqref="O32"/>
    </sheetView>
  </sheetViews>
  <sheetFormatPr defaultColWidth="9.140625" defaultRowHeight="15"/>
  <cols>
    <col min="1" max="1" width="7.57421875" style="14" customWidth="1"/>
    <col min="2" max="2" width="31.00390625" style="14" customWidth="1"/>
    <col min="3" max="3" width="13.28125" style="14" customWidth="1"/>
    <col min="4" max="4" width="16.7109375" style="14" customWidth="1"/>
    <col min="5" max="5" width="13.28125" style="14" customWidth="1"/>
    <col min="6" max="6" width="16.7109375" style="14" customWidth="1"/>
    <col min="7" max="7" width="13.28125" style="14" customWidth="1"/>
    <col min="8" max="10" width="16.7109375" style="14" customWidth="1"/>
    <col min="11" max="11" width="17.140625" style="14" customWidth="1"/>
    <col min="12" max="12" width="15.57421875" style="14" hidden="1" customWidth="1"/>
    <col min="13" max="13" width="20.7109375" style="14" hidden="1" customWidth="1"/>
    <col min="14" max="14" width="14.7109375" style="14" customWidth="1"/>
    <col min="15" max="15" width="16.7109375" style="14" customWidth="1"/>
    <col min="16" max="16" width="14.421875" style="14" customWidth="1"/>
    <col min="17" max="17" width="16.7109375" style="14" customWidth="1"/>
    <col min="18" max="18" width="14.421875" style="14" customWidth="1"/>
    <col min="19" max="19" width="16.7109375" style="14" customWidth="1"/>
    <col min="20" max="16384" width="9.140625" style="14" customWidth="1"/>
  </cols>
  <sheetData>
    <row r="2" spans="1:19" ht="15.75">
      <c r="A2" s="366" t="s">
        <v>68</v>
      </c>
      <c r="B2" s="366"/>
      <c r="C2" s="391" t="str">
        <f>+'Т1 - број запослених'!C2:L2</f>
        <v>ПЕТРОВАЦ НА МЛАВИ</v>
      </c>
      <c r="D2" s="391"/>
      <c r="E2" s="391"/>
      <c r="F2" s="391"/>
      <c r="G2" s="391"/>
      <c r="H2" s="391"/>
      <c r="I2" s="267"/>
      <c r="J2" s="267"/>
      <c r="K2" s="267"/>
      <c r="L2" s="267"/>
      <c r="M2" s="267"/>
      <c r="N2" s="95"/>
      <c r="O2" s="95"/>
      <c r="P2" s="95"/>
      <c r="Q2" s="95"/>
      <c r="R2" s="95"/>
      <c r="S2" s="95"/>
    </row>
    <row r="3" spans="4:17" ht="15">
      <c r="D3" s="393" t="s">
        <v>111</v>
      </c>
      <c r="E3" s="393"/>
      <c r="F3" s="393"/>
      <c r="G3" s="393"/>
      <c r="H3" s="393"/>
      <c r="I3" s="394"/>
      <c r="J3" s="394"/>
      <c r="K3" s="394"/>
      <c r="L3" s="394"/>
      <c r="M3" s="394"/>
      <c r="N3" s="393"/>
      <c r="O3" s="393"/>
      <c r="P3" s="393"/>
      <c r="Q3" s="393"/>
    </row>
    <row r="4" spans="2:19" ht="55.5" customHeight="1">
      <c r="B4" s="222" t="s">
        <v>13</v>
      </c>
      <c r="C4" s="392" t="s">
        <v>112</v>
      </c>
      <c r="D4" s="385"/>
      <c r="E4" s="385"/>
      <c r="F4" s="385"/>
      <c r="G4" s="385"/>
      <c r="H4" s="385"/>
      <c r="I4" s="384" t="s">
        <v>113</v>
      </c>
      <c r="J4" s="385"/>
      <c r="K4" s="386"/>
      <c r="L4" s="266"/>
      <c r="M4" s="266"/>
      <c r="N4" s="385" t="s">
        <v>107</v>
      </c>
      <c r="O4" s="385"/>
      <c r="P4" s="385"/>
      <c r="Q4" s="385"/>
      <c r="R4" s="385"/>
      <c r="S4" s="395"/>
    </row>
    <row r="5" spans="1:19" ht="95.25" customHeight="1">
      <c r="A5" s="271" t="s">
        <v>64</v>
      </c>
      <c r="B5" s="93" t="s">
        <v>0</v>
      </c>
      <c r="C5" s="102" t="s">
        <v>114</v>
      </c>
      <c r="D5" s="100" t="s">
        <v>78</v>
      </c>
      <c r="E5" s="102" t="s">
        <v>115</v>
      </c>
      <c r="F5" s="100" t="s">
        <v>79</v>
      </c>
      <c r="G5" s="212" t="s">
        <v>116</v>
      </c>
      <c r="H5" s="100" t="s">
        <v>80</v>
      </c>
      <c r="I5" s="291" t="s">
        <v>101</v>
      </c>
      <c r="J5" s="270" t="s">
        <v>102</v>
      </c>
      <c r="K5" s="292" t="s">
        <v>103</v>
      </c>
      <c r="L5" s="314" t="s">
        <v>104</v>
      </c>
      <c r="M5" s="314" t="s">
        <v>105</v>
      </c>
      <c r="N5" s="283" t="s">
        <v>108</v>
      </c>
      <c r="O5" s="101" t="s">
        <v>81</v>
      </c>
      <c r="P5" s="212" t="s">
        <v>109</v>
      </c>
      <c r="Q5" s="101" t="s">
        <v>82</v>
      </c>
      <c r="R5" s="212" t="s">
        <v>110</v>
      </c>
      <c r="S5" s="101" t="s">
        <v>83</v>
      </c>
    </row>
    <row r="6" spans="1:19" ht="15">
      <c r="A6" s="362">
        <v>1</v>
      </c>
      <c r="B6" s="358">
        <v>2</v>
      </c>
      <c r="C6" s="358">
        <v>3</v>
      </c>
      <c r="D6" s="358">
        <v>4</v>
      </c>
      <c r="E6" s="358">
        <v>5</v>
      </c>
      <c r="F6" s="358">
        <v>6</v>
      </c>
      <c r="G6" s="360">
        <v>7</v>
      </c>
      <c r="H6" s="335">
        <v>8</v>
      </c>
      <c r="I6" s="387">
        <v>9</v>
      </c>
      <c r="J6" s="358">
        <v>10</v>
      </c>
      <c r="K6" s="389">
        <v>11</v>
      </c>
      <c r="L6" s="315"/>
      <c r="M6" s="315"/>
      <c r="N6" s="396">
        <v>12</v>
      </c>
      <c r="O6" s="358">
        <v>13</v>
      </c>
      <c r="P6" s="360">
        <v>14</v>
      </c>
      <c r="Q6" s="358">
        <v>15</v>
      </c>
      <c r="R6" s="360">
        <v>16</v>
      </c>
      <c r="S6" s="358">
        <v>17</v>
      </c>
    </row>
    <row r="7" spans="1:19" ht="15">
      <c r="A7" s="362"/>
      <c r="B7" s="359"/>
      <c r="C7" s="359"/>
      <c r="D7" s="359"/>
      <c r="E7" s="359"/>
      <c r="F7" s="359"/>
      <c r="G7" s="361"/>
      <c r="H7" s="336"/>
      <c r="I7" s="388"/>
      <c r="J7" s="359"/>
      <c r="K7" s="390"/>
      <c r="L7" s="316"/>
      <c r="M7" s="316"/>
      <c r="N7" s="397"/>
      <c r="O7" s="359"/>
      <c r="P7" s="361"/>
      <c r="Q7" s="359"/>
      <c r="R7" s="361"/>
      <c r="S7" s="359"/>
    </row>
    <row r="8" spans="1:19" ht="29.25">
      <c r="A8" s="343">
        <v>1</v>
      </c>
      <c r="B8" s="33" t="s">
        <v>98</v>
      </c>
      <c r="C8" s="234">
        <f>SUM(C9:C11)</f>
        <v>102</v>
      </c>
      <c r="D8" s="228">
        <v>95748327</v>
      </c>
      <c r="E8" s="235">
        <f>SUM(E9:E11)</f>
        <v>0</v>
      </c>
      <c r="F8" s="228"/>
      <c r="G8" s="235">
        <f>SUM(G9:G11)</f>
        <v>0</v>
      </c>
      <c r="H8" s="273"/>
      <c r="I8" s="293">
        <v>7976252</v>
      </c>
      <c r="J8" s="228"/>
      <c r="K8" s="294"/>
      <c r="L8" s="317">
        <v>8</v>
      </c>
      <c r="M8" s="317">
        <f>I8*1.08*12</f>
        <v>103372225.92</v>
      </c>
      <c r="N8" s="284">
        <f>SUM(N9:N11)</f>
        <v>105</v>
      </c>
      <c r="O8" s="228">
        <v>110398225</v>
      </c>
      <c r="P8" s="234">
        <f>SUM(P9:P11)</f>
        <v>0</v>
      </c>
      <c r="Q8" s="228"/>
      <c r="R8" s="234">
        <f>SUM(R9:R11)</f>
        <v>0</v>
      </c>
      <c r="S8" s="228"/>
    </row>
    <row r="9" spans="1:19" ht="15">
      <c r="A9" s="343"/>
      <c r="B9" s="34" t="s">
        <v>5</v>
      </c>
      <c r="C9" s="214">
        <f>+'Т1 - број запослених'!AF10</f>
        <v>3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74"/>
      <c r="I9" s="158"/>
      <c r="J9" s="3"/>
      <c r="K9" s="295"/>
      <c r="L9" s="318"/>
      <c r="M9" s="318"/>
      <c r="N9" s="285">
        <f>+'Т1 - број запослених'!AR10</f>
        <v>3</v>
      </c>
      <c r="O9" s="3"/>
      <c r="P9" s="214">
        <f>+'Т1 - број запослених'!BM10</f>
        <v>0</v>
      </c>
      <c r="Q9" s="3"/>
      <c r="R9" s="214">
        <f>+'Т1 - број запослених'!CH10</f>
        <v>0</v>
      </c>
      <c r="S9" s="3"/>
    </row>
    <row r="10" spans="1:19" ht="15">
      <c r="A10" s="343"/>
      <c r="B10" s="34" t="s">
        <v>6</v>
      </c>
      <c r="C10" s="214">
        <f>+'Т1 - број запослених'!AF11</f>
        <v>10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74"/>
      <c r="I10" s="158"/>
      <c r="J10" s="3"/>
      <c r="K10" s="295"/>
      <c r="L10" s="318"/>
      <c r="M10" s="318"/>
      <c r="N10" s="285">
        <f>+'Т1 - број запослених'!AR11</f>
        <v>11</v>
      </c>
      <c r="O10" s="3"/>
      <c r="P10" s="214">
        <f>+'Т1 - број запослених'!BM11</f>
        <v>0</v>
      </c>
      <c r="Q10" s="3"/>
      <c r="R10" s="214">
        <f>+'Т1 - број запослених'!CH11</f>
        <v>0</v>
      </c>
      <c r="S10" s="3"/>
    </row>
    <row r="11" spans="1:19" ht="15">
      <c r="A11" s="343"/>
      <c r="B11" s="34" t="s">
        <v>7</v>
      </c>
      <c r="C11" s="214">
        <f>+'Т1 - број запослених'!AF12</f>
        <v>89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74"/>
      <c r="I11" s="158"/>
      <c r="J11" s="3"/>
      <c r="K11" s="295"/>
      <c r="L11" s="318"/>
      <c r="M11" s="318"/>
      <c r="N11" s="285">
        <f>+'Т1 - број запослених'!AR12</f>
        <v>91</v>
      </c>
      <c r="O11" s="3"/>
      <c r="P11" s="214">
        <f>+'Т1 - број запослених'!BM12</f>
        <v>0</v>
      </c>
      <c r="Q11" s="3"/>
      <c r="R11" s="214">
        <f>+'Т1 - број запослених'!CH12</f>
        <v>0</v>
      </c>
      <c r="S11" s="3"/>
    </row>
    <row r="12" spans="1:19" ht="18" customHeight="1">
      <c r="A12" s="343">
        <v>2</v>
      </c>
      <c r="B12" s="33" t="s">
        <v>8</v>
      </c>
      <c r="C12" s="213">
        <f>C13+C14</f>
        <v>24</v>
      </c>
      <c r="D12" s="88">
        <v>24703758</v>
      </c>
      <c r="E12" s="213">
        <f>E13+E14</f>
        <v>0</v>
      </c>
      <c r="F12" s="88"/>
      <c r="G12" s="213">
        <f>G14</f>
        <v>0</v>
      </c>
      <c r="H12" s="275"/>
      <c r="I12" s="296">
        <v>2080361</v>
      </c>
      <c r="J12" s="88"/>
      <c r="K12" s="297"/>
      <c r="L12" s="319">
        <v>10</v>
      </c>
      <c r="M12" s="319">
        <f>I12*1.1*12</f>
        <v>27460765.200000003</v>
      </c>
      <c r="N12" s="286">
        <f>N13+N14</f>
        <v>30</v>
      </c>
      <c r="O12" s="88">
        <v>30658926</v>
      </c>
      <c r="P12" s="213">
        <f>P13+P14</f>
        <v>0</v>
      </c>
      <c r="Q12" s="88"/>
      <c r="R12" s="213">
        <f>R13+R14</f>
        <v>0</v>
      </c>
      <c r="S12" s="88"/>
    </row>
    <row r="13" spans="1:19" ht="15">
      <c r="A13" s="343"/>
      <c r="B13" s="34" t="s">
        <v>6</v>
      </c>
      <c r="C13" s="214">
        <f>+'Т1 - број запослених'!AF14</f>
        <v>2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74"/>
      <c r="I13" s="158"/>
      <c r="J13" s="3"/>
      <c r="K13" s="295"/>
      <c r="L13" s="318"/>
      <c r="M13" s="318"/>
      <c r="N13" s="285">
        <f>+'Т1 - број запослених'!AR14</f>
        <v>3</v>
      </c>
      <c r="O13" s="3"/>
      <c r="P13" s="214">
        <f>+'Т1 - број запослених'!BM14</f>
        <v>0</v>
      </c>
      <c r="Q13" s="3"/>
      <c r="R13" s="214">
        <f>+'Т1 - број запослених'!CH14</f>
        <v>0</v>
      </c>
      <c r="S13" s="3"/>
    </row>
    <row r="14" spans="1:19" ht="15">
      <c r="A14" s="343"/>
      <c r="B14" s="34" t="s">
        <v>7</v>
      </c>
      <c r="C14" s="214">
        <f>+'Т1 - број запослених'!AF15</f>
        <v>22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74"/>
      <c r="I14" s="158"/>
      <c r="J14" s="3"/>
      <c r="K14" s="295"/>
      <c r="L14" s="318"/>
      <c r="M14" s="318"/>
      <c r="N14" s="285">
        <f>+'Т1 - број запослених'!AR15</f>
        <v>27</v>
      </c>
      <c r="O14" s="3"/>
      <c r="P14" s="214">
        <f>+'Т1 - број запослених'!BM15</f>
        <v>0</v>
      </c>
      <c r="Q14" s="3"/>
      <c r="R14" s="214">
        <f>+'Т1 - број запослених'!CH15</f>
        <v>0</v>
      </c>
      <c r="S14" s="3"/>
    </row>
    <row r="15" spans="1:22" ht="57.75">
      <c r="A15" s="343">
        <v>3</v>
      </c>
      <c r="B15" s="8" t="s">
        <v>44</v>
      </c>
      <c r="C15" s="213">
        <f aca="true" t="shared" si="0" ref="C15:K15">C16+C19+C22+C25+C28</f>
        <v>20</v>
      </c>
      <c r="D15" s="9">
        <f t="shared" si="0"/>
        <v>17509246</v>
      </c>
      <c r="E15" s="213">
        <f t="shared" si="0"/>
        <v>0</v>
      </c>
      <c r="F15" s="9">
        <f t="shared" si="0"/>
        <v>0</v>
      </c>
      <c r="G15" s="213">
        <f t="shared" si="0"/>
        <v>0</v>
      </c>
      <c r="H15" s="276">
        <f t="shared" si="0"/>
        <v>0</v>
      </c>
      <c r="I15" s="298">
        <f t="shared" si="0"/>
        <v>1439750</v>
      </c>
      <c r="J15" s="9">
        <f t="shared" si="0"/>
        <v>0</v>
      </c>
      <c r="K15" s="299">
        <f t="shared" si="0"/>
        <v>0</v>
      </c>
      <c r="L15" s="299">
        <f aca="true" t="shared" si="1" ref="L15:S15">L16+L19+L22+L25+L28</f>
        <v>0</v>
      </c>
      <c r="M15" s="299">
        <f t="shared" si="1"/>
        <v>0</v>
      </c>
      <c r="N15" s="276">
        <f t="shared" si="1"/>
        <v>21</v>
      </c>
      <c r="O15" s="9">
        <f t="shared" si="1"/>
        <v>19952154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 ht="15">
      <c r="A16" s="343"/>
      <c r="B16" s="80" t="s">
        <v>169</v>
      </c>
      <c r="C16" s="214">
        <f>C17+C18</f>
        <v>4</v>
      </c>
      <c r="D16" s="79">
        <v>4717295</v>
      </c>
      <c r="E16" s="214">
        <f>E17+E18</f>
        <v>0</v>
      </c>
      <c r="F16" s="79"/>
      <c r="G16" s="214">
        <f>G17+G18</f>
        <v>0</v>
      </c>
      <c r="H16" s="277"/>
      <c r="I16" s="300">
        <v>396679</v>
      </c>
      <c r="J16" s="79"/>
      <c r="K16" s="301"/>
      <c r="L16" s="320"/>
      <c r="M16" s="320"/>
      <c r="N16" s="285">
        <f>N17+N18</f>
        <v>6</v>
      </c>
      <c r="O16" s="79">
        <v>6256830</v>
      </c>
      <c r="P16" s="214">
        <f>P17+P18</f>
        <v>0</v>
      </c>
      <c r="Q16" s="79"/>
      <c r="R16" s="214">
        <f>R17+R18</f>
        <v>0</v>
      </c>
      <c r="S16" s="79"/>
      <c r="V16" s="15"/>
    </row>
    <row r="17" spans="1:19" ht="15">
      <c r="A17" s="343"/>
      <c r="B17" s="34" t="s">
        <v>6</v>
      </c>
      <c r="C17" s="214">
        <f>+'Т1 - број запослених'!AF18</f>
        <v>1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74"/>
      <c r="I17" s="158"/>
      <c r="J17" s="3"/>
      <c r="K17" s="295"/>
      <c r="L17" s="318"/>
      <c r="M17" s="318"/>
      <c r="N17" s="285">
        <f>+'Т1 - број запослених'!AR18</f>
        <v>1</v>
      </c>
      <c r="O17" s="3"/>
      <c r="P17" s="214">
        <f>+'Т1 - број запослених'!BM18</f>
        <v>0</v>
      </c>
      <c r="Q17" s="3"/>
      <c r="R17" s="214">
        <f>+'Т1 - број запослених'!CH18</f>
        <v>0</v>
      </c>
      <c r="S17" s="3"/>
    </row>
    <row r="18" spans="1:19" ht="15.75" thickBot="1">
      <c r="A18" s="343"/>
      <c r="B18" s="35" t="s">
        <v>7</v>
      </c>
      <c r="C18" s="214">
        <f>+'Т1 - број запослених'!AF19</f>
        <v>3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74"/>
      <c r="I18" s="158"/>
      <c r="J18" s="3"/>
      <c r="K18" s="295"/>
      <c r="L18" s="318"/>
      <c r="M18" s="318"/>
      <c r="N18" s="285">
        <f>+'Т1 - број запослених'!AR19</f>
        <v>5</v>
      </c>
      <c r="O18" s="3"/>
      <c r="P18" s="214">
        <f>+'Т1 - број запослених'!BM19</f>
        <v>0</v>
      </c>
      <c r="Q18" s="3"/>
      <c r="R18" s="214">
        <f>+'Т1 - број запослених'!CH19</f>
        <v>0</v>
      </c>
      <c r="S18" s="3"/>
    </row>
    <row r="19" spans="1:22" ht="15">
      <c r="A19" s="343"/>
      <c r="B19" s="86" t="s">
        <v>170</v>
      </c>
      <c r="C19" s="215">
        <f>C20+C21</f>
        <v>12</v>
      </c>
      <c r="D19" s="78">
        <v>8975036</v>
      </c>
      <c r="E19" s="215">
        <f>E20+E21</f>
        <v>0</v>
      </c>
      <c r="F19" s="78"/>
      <c r="G19" s="215">
        <f>G20+G21</f>
        <v>0</v>
      </c>
      <c r="H19" s="278"/>
      <c r="I19" s="302">
        <v>757316</v>
      </c>
      <c r="J19" s="268"/>
      <c r="K19" s="303"/>
      <c r="L19" s="321"/>
      <c r="M19" s="321"/>
      <c r="N19" s="287">
        <f>N20+N21</f>
        <v>11</v>
      </c>
      <c r="O19" s="78">
        <v>9634344</v>
      </c>
      <c r="P19" s="215">
        <f>P20+P21</f>
        <v>0</v>
      </c>
      <c r="Q19" s="78"/>
      <c r="R19" s="215">
        <f>R20+R21</f>
        <v>0</v>
      </c>
      <c r="S19" s="78"/>
      <c r="V19" s="15"/>
    </row>
    <row r="20" spans="1:19" ht="15">
      <c r="A20" s="343"/>
      <c r="B20" s="34" t="s">
        <v>6</v>
      </c>
      <c r="C20" s="214">
        <f>+'Т1 - број запослених'!AF21</f>
        <v>1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74"/>
      <c r="I20" s="158"/>
      <c r="J20" s="3"/>
      <c r="K20" s="295"/>
      <c r="L20" s="318"/>
      <c r="M20" s="318"/>
      <c r="N20" s="285">
        <f>+'Т1 - број запослених'!AR21</f>
        <v>1</v>
      </c>
      <c r="O20" s="3"/>
      <c r="P20" s="214">
        <f>+'Т1 - број запослених'!BM21</f>
        <v>0</v>
      </c>
      <c r="Q20" s="3"/>
      <c r="R20" s="214">
        <f>+'Т1 - број запослених'!CH21</f>
        <v>0</v>
      </c>
      <c r="S20" s="3"/>
    </row>
    <row r="21" spans="1:19" ht="15.75" thickBot="1">
      <c r="A21" s="343"/>
      <c r="B21" s="35" t="s">
        <v>7</v>
      </c>
      <c r="C21" s="214">
        <f>+'Т1 - број запослених'!AF22</f>
        <v>11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74"/>
      <c r="I21" s="158"/>
      <c r="J21" s="3"/>
      <c r="K21" s="295"/>
      <c r="L21" s="318"/>
      <c r="M21" s="318"/>
      <c r="N21" s="285">
        <f>+'Т1 - број запослених'!AR22</f>
        <v>10</v>
      </c>
      <c r="O21" s="3"/>
      <c r="P21" s="214">
        <f>+'Т1 - број запослених'!BM22</f>
        <v>0</v>
      </c>
      <c r="Q21" s="3"/>
      <c r="R21" s="214">
        <f>+'Т1 - број запослених'!CH22</f>
        <v>0</v>
      </c>
      <c r="S21" s="3"/>
    </row>
    <row r="22" spans="1:22" ht="28.5">
      <c r="A22" s="343"/>
      <c r="B22" s="86" t="s">
        <v>171</v>
      </c>
      <c r="C22" s="215">
        <f>C23+C24</f>
        <v>4</v>
      </c>
      <c r="D22" s="78">
        <v>3816915</v>
      </c>
      <c r="E22" s="215">
        <f>E23+E24</f>
        <v>0</v>
      </c>
      <c r="F22" s="78"/>
      <c r="G22" s="214">
        <f>G23+G24</f>
        <v>0</v>
      </c>
      <c r="H22" s="278"/>
      <c r="I22" s="302">
        <v>285755</v>
      </c>
      <c r="J22" s="268"/>
      <c r="K22" s="303"/>
      <c r="L22" s="321"/>
      <c r="M22" s="321"/>
      <c r="N22" s="287">
        <f>N23+N24</f>
        <v>4</v>
      </c>
      <c r="O22" s="78">
        <v>4060980</v>
      </c>
      <c r="P22" s="215">
        <f>P23+P24</f>
        <v>0</v>
      </c>
      <c r="Q22" s="78"/>
      <c r="R22" s="215">
        <f>R23+R24</f>
        <v>0</v>
      </c>
      <c r="S22" s="78"/>
      <c r="V22" s="15"/>
    </row>
    <row r="23" spans="1:19" ht="15">
      <c r="A23" s="343"/>
      <c r="B23" s="34" t="s">
        <v>6</v>
      </c>
      <c r="C23" s="214">
        <f>+'Т1 - број запослених'!AF24</f>
        <v>1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74"/>
      <c r="I23" s="158"/>
      <c r="J23" s="3"/>
      <c r="K23" s="295"/>
      <c r="L23" s="318"/>
      <c r="M23" s="318"/>
      <c r="N23" s="285">
        <f>+'Т1 - број запослених'!AR24</f>
        <v>1</v>
      </c>
      <c r="O23" s="3"/>
      <c r="P23" s="214">
        <f>+'Т1 - број запослених'!BM24</f>
        <v>0</v>
      </c>
      <c r="Q23" s="3"/>
      <c r="R23" s="214">
        <f>+'Т1 - број запослених'!CH24</f>
        <v>0</v>
      </c>
      <c r="S23" s="3"/>
    </row>
    <row r="24" spans="1:19" ht="15.75" thickBot="1">
      <c r="A24" s="343"/>
      <c r="B24" s="35" t="s">
        <v>7</v>
      </c>
      <c r="C24" s="214">
        <f>+'Т1 - број запослених'!AF25</f>
        <v>3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74"/>
      <c r="I24" s="158"/>
      <c r="J24" s="3"/>
      <c r="K24" s="295"/>
      <c r="L24" s="318"/>
      <c r="M24" s="318"/>
      <c r="N24" s="285">
        <f>+'Т1 - број запослених'!AR25</f>
        <v>3</v>
      </c>
      <c r="O24" s="3"/>
      <c r="P24" s="214">
        <f>+'Т1 - број запослених'!BM25</f>
        <v>0</v>
      </c>
      <c r="Q24" s="3"/>
      <c r="R24" s="214">
        <f>+'Т1 - број запослених'!CH25</f>
        <v>0</v>
      </c>
      <c r="S24" s="3"/>
    </row>
    <row r="25" spans="1:22" ht="15">
      <c r="A25" s="343"/>
      <c r="B25" s="86" t="s">
        <v>41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78"/>
      <c r="I25" s="302"/>
      <c r="J25" s="268"/>
      <c r="K25" s="303"/>
      <c r="L25" s="321"/>
      <c r="M25" s="321"/>
      <c r="N25" s="287">
        <f>N26+N27</f>
        <v>0</v>
      </c>
      <c r="O25" s="78"/>
      <c r="P25" s="215">
        <f>P26+P27</f>
        <v>0</v>
      </c>
      <c r="Q25" s="78"/>
      <c r="R25" s="215">
        <f>R26+R27</f>
        <v>0</v>
      </c>
      <c r="S25" s="78"/>
      <c r="V25" s="15"/>
    </row>
    <row r="26" spans="1:19" ht="15">
      <c r="A26" s="343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74"/>
      <c r="I26" s="158"/>
      <c r="J26" s="3"/>
      <c r="K26" s="295"/>
      <c r="L26" s="318"/>
      <c r="M26" s="318"/>
      <c r="N26" s="285">
        <f>+'Т1 - број запослених'!AR27</f>
        <v>0</v>
      </c>
      <c r="O26" s="3"/>
      <c r="P26" s="214">
        <f>+'Т1 - број запослених'!BM27</f>
        <v>0</v>
      </c>
      <c r="Q26" s="3"/>
      <c r="R26" s="214">
        <f>+'Т1 - број запослених'!CH27</f>
        <v>0</v>
      </c>
      <c r="S26" s="3"/>
    </row>
    <row r="27" spans="1:19" ht="15.75" thickBot="1">
      <c r="A27" s="343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74"/>
      <c r="I27" s="158"/>
      <c r="J27" s="3"/>
      <c r="K27" s="295"/>
      <c r="L27" s="318"/>
      <c r="M27" s="318"/>
      <c r="N27" s="285">
        <f>+'Т1 - број запослених'!AR28</f>
        <v>0</v>
      </c>
      <c r="O27" s="3"/>
      <c r="P27" s="214">
        <f>+'Т1 - број запослених'!BM28</f>
        <v>0</v>
      </c>
      <c r="Q27" s="3"/>
      <c r="R27" s="214">
        <f>+'Т1 - број запослених'!CH28</f>
        <v>0</v>
      </c>
      <c r="S27" s="3"/>
    </row>
    <row r="28" spans="1:22" ht="15">
      <c r="A28" s="343"/>
      <c r="B28" s="86" t="s">
        <v>42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78"/>
      <c r="I28" s="302"/>
      <c r="J28" s="268"/>
      <c r="K28" s="303"/>
      <c r="L28" s="321"/>
      <c r="M28" s="321"/>
      <c r="N28" s="287">
        <f>N29+N30</f>
        <v>0</v>
      </c>
      <c r="O28" s="78"/>
      <c r="P28" s="215">
        <f>P29+P30</f>
        <v>0</v>
      </c>
      <c r="Q28" s="78"/>
      <c r="R28" s="215">
        <f>R29+R30</f>
        <v>0</v>
      </c>
      <c r="S28" s="78"/>
      <c r="V28" s="15"/>
    </row>
    <row r="29" spans="1:19" ht="15">
      <c r="A29" s="343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74"/>
      <c r="I29" s="158"/>
      <c r="J29" s="3"/>
      <c r="K29" s="295"/>
      <c r="L29" s="318"/>
      <c r="M29" s="318"/>
      <c r="N29" s="285">
        <f>+'Т1 - број запослених'!AR30</f>
        <v>0</v>
      </c>
      <c r="O29" s="3"/>
      <c r="P29" s="214">
        <f>+'Т1 - број запослених'!BM30</f>
        <v>0</v>
      </c>
      <c r="Q29" s="3"/>
      <c r="R29" s="214">
        <f>+'Т1 - број запослених'!CH30</f>
        <v>0</v>
      </c>
      <c r="S29" s="3"/>
    </row>
    <row r="30" spans="1:19" ht="15.75" thickBot="1">
      <c r="A30" s="343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74"/>
      <c r="I30" s="158"/>
      <c r="J30" s="3"/>
      <c r="K30" s="295"/>
      <c r="L30" s="318"/>
      <c r="M30" s="318"/>
      <c r="N30" s="285">
        <f>+'Т1 - број запослених'!AR31</f>
        <v>0</v>
      </c>
      <c r="O30" s="3"/>
      <c r="P30" s="214">
        <f>+'Т1 - број запослених'!BM31</f>
        <v>0</v>
      </c>
      <c r="Q30" s="3"/>
      <c r="R30" s="214">
        <f>+'Т1 - број запослених'!CH31</f>
        <v>0</v>
      </c>
      <c r="S30" s="3"/>
    </row>
    <row r="31" spans="1:22" ht="28.5">
      <c r="A31" s="367">
        <v>4</v>
      </c>
      <c r="B31" s="10" t="s">
        <v>32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78"/>
      <c r="I31" s="302"/>
      <c r="J31" s="268"/>
      <c r="K31" s="303"/>
      <c r="L31" s="321"/>
      <c r="M31" s="321"/>
      <c r="N31" s="288">
        <f>N32+N33</f>
        <v>0</v>
      </c>
      <c r="O31" s="78"/>
      <c r="P31" s="216">
        <f>P32+P33</f>
        <v>0</v>
      </c>
      <c r="Q31" s="78"/>
      <c r="R31" s="216">
        <f>R32+R33</f>
        <v>0</v>
      </c>
      <c r="S31" s="78"/>
      <c r="V31" s="15"/>
    </row>
    <row r="32" spans="1:19" ht="15">
      <c r="A32" s="368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74"/>
      <c r="I32" s="158"/>
      <c r="J32" s="3"/>
      <c r="K32" s="295"/>
      <c r="L32" s="318"/>
      <c r="M32" s="318"/>
      <c r="N32" s="285">
        <f>+'Т1 - број запослених'!AR33</f>
        <v>0</v>
      </c>
      <c r="O32" s="3"/>
      <c r="P32" s="214">
        <f>+'Т1 - број запослених'!BM33</f>
        <v>0</v>
      </c>
      <c r="Q32" s="3"/>
      <c r="R32" s="214">
        <f>+'Т1 - број запослених'!CH33</f>
        <v>0</v>
      </c>
      <c r="S32" s="3"/>
    </row>
    <row r="33" spans="1:19" ht="15">
      <c r="A33" s="369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74"/>
      <c r="I33" s="158"/>
      <c r="J33" s="3"/>
      <c r="K33" s="295"/>
      <c r="L33" s="318"/>
      <c r="M33" s="318"/>
      <c r="N33" s="285">
        <f>+'Т1 - број запослених'!AR34</f>
        <v>0</v>
      </c>
      <c r="O33" s="3"/>
      <c r="P33" s="214">
        <f>+'Т1 - број запослених'!BM34</f>
        <v>0</v>
      </c>
      <c r="Q33" s="3"/>
      <c r="R33" s="214">
        <f>+'Т1 - број запослених'!CH34</f>
        <v>0</v>
      </c>
      <c r="S33" s="3"/>
    </row>
    <row r="34" spans="1:19" ht="15">
      <c r="A34" s="367">
        <v>5</v>
      </c>
      <c r="B34" s="38" t="s">
        <v>1</v>
      </c>
      <c r="C34" s="213">
        <f>C35+C36</f>
        <v>1</v>
      </c>
      <c r="D34" s="78">
        <v>563112</v>
      </c>
      <c r="E34" s="213">
        <f>E36</f>
        <v>0</v>
      </c>
      <c r="F34" s="78"/>
      <c r="G34" s="213">
        <f>G36</f>
        <v>0</v>
      </c>
      <c r="H34" s="278"/>
      <c r="I34" s="304">
        <v>47820</v>
      </c>
      <c r="J34" s="78"/>
      <c r="K34" s="305"/>
      <c r="L34" s="322">
        <v>8</v>
      </c>
      <c r="M34" s="322">
        <f>I34*1.08*12</f>
        <v>619747.2000000001</v>
      </c>
      <c r="N34" s="286">
        <f>N35+N36</f>
        <v>1</v>
      </c>
      <c r="O34" s="78">
        <v>1113633</v>
      </c>
      <c r="P34" s="213">
        <f>P35+P36</f>
        <v>0</v>
      </c>
      <c r="Q34" s="78"/>
      <c r="R34" s="213">
        <f>R36</f>
        <v>0</v>
      </c>
      <c r="S34" s="78"/>
    </row>
    <row r="35" spans="1:19" ht="15">
      <c r="A35" s="368"/>
      <c r="B35" s="34" t="s">
        <v>37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74"/>
      <c r="I35" s="158"/>
      <c r="J35" s="3"/>
      <c r="K35" s="295"/>
      <c r="L35" s="318"/>
      <c r="M35" s="318"/>
      <c r="N35" s="285">
        <f>+'Т1 - број запослених'!AR36</f>
        <v>0</v>
      </c>
      <c r="O35" s="3"/>
      <c r="P35" s="214">
        <f>+'Т1 - број запослених'!BM36</f>
        <v>0</v>
      </c>
      <c r="Q35" s="3"/>
      <c r="R35" s="214">
        <f>+'Т1 - број запослених'!CH36</f>
        <v>0</v>
      </c>
      <c r="S35" s="3"/>
    </row>
    <row r="36" spans="1:19" ht="15">
      <c r="A36" s="369"/>
      <c r="B36" s="34" t="s">
        <v>7</v>
      </c>
      <c r="C36" s="214">
        <f>+'Т1 - број запослених'!AF37</f>
        <v>1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74"/>
      <c r="I36" s="158"/>
      <c r="J36" s="3"/>
      <c r="K36" s="295"/>
      <c r="L36" s="318"/>
      <c r="M36" s="318"/>
      <c r="N36" s="285">
        <f>+'Т1 - број запослених'!AR37</f>
        <v>1</v>
      </c>
      <c r="O36" s="3"/>
      <c r="P36" s="214">
        <f>+'Т1 - број запослених'!BM37</f>
        <v>0</v>
      </c>
      <c r="Q36" s="3"/>
      <c r="R36" s="214">
        <f>+'Т1 - број запослених'!CH37</f>
        <v>0</v>
      </c>
      <c r="S36" s="3"/>
    </row>
    <row r="37" spans="1:19" ht="15">
      <c r="A37" s="343">
        <v>6</v>
      </c>
      <c r="B37" s="38" t="s">
        <v>11</v>
      </c>
      <c r="C37" s="213">
        <f>SUM(C38:C39)</f>
        <v>87</v>
      </c>
      <c r="D37" s="78">
        <v>80395379</v>
      </c>
      <c r="E37" s="213">
        <f>SUM(E38:E39)</f>
        <v>0</v>
      </c>
      <c r="F37" s="78"/>
      <c r="G37" s="213">
        <f>SUM(G38:G39)</f>
        <v>0</v>
      </c>
      <c r="H37" s="278"/>
      <c r="I37" s="304">
        <v>6726303</v>
      </c>
      <c r="J37" s="78"/>
      <c r="K37" s="305"/>
      <c r="L37" s="322">
        <v>9</v>
      </c>
      <c r="M37" s="322">
        <f>I37*1.09*12</f>
        <v>87980043.24000001</v>
      </c>
      <c r="N37" s="286">
        <f>SUM(N38:N39)</f>
        <v>87</v>
      </c>
      <c r="O37" s="78">
        <v>86529883</v>
      </c>
      <c r="P37" s="213">
        <f>SUM(P38:P39)</f>
        <v>0</v>
      </c>
      <c r="Q37" s="78"/>
      <c r="R37" s="213">
        <f>SUM(R38:R39)</f>
        <v>0</v>
      </c>
      <c r="S37" s="78"/>
    </row>
    <row r="38" spans="1:19" ht="15">
      <c r="A38" s="343"/>
      <c r="B38" s="12" t="s">
        <v>10</v>
      </c>
      <c r="C38" s="214">
        <f>+'Т1 - број запослених'!AF39</f>
        <v>1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79"/>
      <c r="I38" s="306"/>
      <c r="J38" s="4"/>
      <c r="K38" s="307"/>
      <c r="L38" s="323"/>
      <c r="M38" s="323"/>
      <c r="N38" s="285">
        <f>+'Т1 - број запослених'!AR39</f>
        <v>1</v>
      </c>
      <c r="O38" s="4"/>
      <c r="P38" s="214">
        <f>+'Т1 - број запослених'!BM39</f>
        <v>0</v>
      </c>
      <c r="Q38" s="4"/>
      <c r="R38" s="214">
        <f>+'Т1 - број запослених'!CH39</f>
        <v>0</v>
      </c>
      <c r="S38" s="4"/>
    </row>
    <row r="39" spans="1:19" ht="15">
      <c r="A39" s="343"/>
      <c r="B39" s="12" t="s">
        <v>9</v>
      </c>
      <c r="C39" s="214">
        <f>+'Т1 - број запослених'!AF40</f>
        <v>86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79"/>
      <c r="I39" s="306"/>
      <c r="J39" s="4"/>
      <c r="K39" s="307"/>
      <c r="L39" s="323"/>
      <c r="M39" s="323"/>
      <c r="N39" s="285">
        <f>+'Т1 - број запослених'!AR40</f>
        <v>86</v>
      </c>
      <c r="O39" s="4"/>
      <c r="P39" s="214">
        <f>+'Т1 - број запослених'!BM40</f>
        <v>0</v>
      </c>
      <c r="Q39" s="4"/>
      <c r="R39" s="214">
        <f>+'Т1 - број запослених'!CH40</f>
        <v>0</v>
      </c>
      <c r="S39" s="4"/>
    </row>
    <row r="40" spans="1:19" ht="34.5" customHeight="1">
      <c r="A40" s="367">
        <v>7</v>
      </c>
      <c r="B40" s="8" t="s">
        <v>45</v>
      </c>
      <c r="C40" s="213">
        <f>C41+C44+C47</f>
        <v>0</v>
      </c>
      <c r="D40" s="213">
        <f aca="true" t="shared" si="2" ref="D40:S40">D41+D44+D47</f>
        <v>0</v>
      </c>
      <c r="E40" s="213">
        <f t="shared" si="2"/>
        <v>0</v>
      </c>
      <c r="F40" s="213">
        <f t="shared" si="2"/>
        <v>0</v>
      </c>
      <c r="G40" s="213">
        <f t="shared" si="2"/>
        <v>0</v>
      </c>
      <c r="H40" s="280">
        <f t="shared" si="2"/>
        <v>0</v>
      </c>
      <c r="I40" s="308">
        <f t="shared" si="2"/>
        <v>0</v>
      </c>
      <c r="J40" s="213">
        <f t="shared" si="2"/>
        <v>0</v>
      </c>
      <c r="K40" s="309">
        <f t="shared" si="2"/>
        <v>0</v>
      </c>
      <c r="L40" s="324">
        <v>8</v>
      </c>
      <c r="M40" s="324">
        <f>I40*1.08*12</f>
        <v>0</v>
      </c>
      <c r="N40" s="286">
        <f t="shared" si="2"/>
        <v>0</v>
      </c>
      <c r="O40" s="213">
        <f t="shared" si="2"/>
        <v>0</v>
      </c>
      <c r="P40" s="213">
        <f t="shared" si="2"/>
        <v>0</v>
      </c>
      <c r="Q40" s="213">
        <f t="shared" si="2"/>
        <v>0</v>
      </c>
      <c r="R40" s="213">
        <f t="shared" si="2"/>
        <v>0</v>
      </c>
      <c r="S40" s="213">
        <f t="shared" si="2"/>
        <v>0</v>
      </c>
    </row>
    <row r="41" spans="1:19" ht="15">
      <c r="A41" s="368"/>
      <c r="B41" s="80" t="s">
        <v>38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77"/>
      <c r="I41" s="300"/>
      <c r="J41" s="79"/>
      <c r="K41" s="301"/>
      <c r="L41" s="320"/>
      <c r="M41" s="320"/>
      <c r="N41" s="285">
        <f>N42+N43</f>
        <v>0</v>
      </c>
      <c r="O41" s="79"/>
      <c r="P41" s="214">
        <f>P42+P43</f>
        <v>0</v>
      </c>
      <c r="Q41" s="79"/>
      <c r="R41" s="214">
        <f>R42+R43</f>
        <v>0</v>
      </c>
      <c r="S41" s="79"/>
    </row>
    <row r="42" spans="1:19" ht="15">
      <c r="A42" s="368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74"/>
      <c r="I42" s="158"/>
      <c r="J42" s="3"/>
      <c r="K42" s="295"/>
      <c r="L42" s="318"/>
      <c r="M42" s="318"/>
      <c r="N42" s="285">
        <f>+'Т1 - број запослених'!AR43</f>
        <v>0</v>
      </c>
      <c r="O42" s="3"/>
      <c r="P42" s="214">
        <f>+'Т1 - број запослених'!BM43</f>
        <v>0</v>
      </c>
      <c r="Q42" s="3"/>
      <c r="R42" s="214">
        <f>+'Т1 - број запослених'!CH43</f>
        <v>0</v>
      </c>
      <c r="S42" s="3"/>
    </row>
    <row r="43" spans="1:19" ht="15.75" thickBot="1">
      <c r="A43" s="368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74"/>
      <c r="I43" s="158"/>
      <c r="J43" s="3"/>
      <c r="K43" s="295"/>
      <c r="L43" s="318"/>
      <c r="M43" s="318"/>
      <c r="N43" s="285">
        <f>+'Т1 - број запослених'!AR44</f>
        <v>0</v>
      </c>
      <c r="O43" s="3"/>
      <c r="P43" s="214">
        <f>+'Т1 - број запослених'!BM44</f>
        <v>0</v>
      </c>
      <c r="Q43" s="3"/>
      <c r="R43" s="214">
        <f>+'Т1 - број запослених'!CH44</f>
        <v>0</v>
      </c>
      <c r="S43" s="3"/>
    </row>
    <row r="44" spans="1:19" ht="15">
      <c r="A44" s="368"/>
      <c r="B44" s="86" t="s">
        <v>39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81"/>
      <c r="I44" s="310"/>
      <c r="J44" s="269"/>
      <c r="K44" s="311"/>
      <c r="L44" s="325"/>
      <c r="M44" s="325"/>
      <c r="N44" s="287">
        <f>N45+N46</f>
        <v>0</v>
      </c>
      <c r="O44" s="84"/>
      <c r="P44" s="215">
        <f>P45+P46</f>
        <v>0</v>
      </c>
      <c r="Q44" s="84"/>
      <c r="R44" s="215">
        <f>R45+R46</f>
        <v>0</v>
      </c>
      <c r="S44" s="84"/>
    </row>
    <row r="45" spans="1:22" ht="15">
      <c r="A45" s="368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74"/>
      <c r="I45" s="158"/>
      <c r="J45" s="3"/>
      <c r="K45" s="295"/>
      <c r="L45" s="318"/>
      <c r="M45" s="318"/>
      <c r="N45" s="285">
        <f>+'Т1 - број запослених'!AR46</f>
        <v>0</v>
      </c>
      <c r="O45" s="3"/>
      <c r="P45" s="214">
        <f>+'Т1 - број запослених'!BM46</f>
        <v>0</v>
      </c>
      <c r="Q45" s="3"/>
      <c r="R45" s="214">
        <f>+'Т1 - број запослених'!CH46</f>
        <v>0</v>
      </c>
      <c r="S45" s="3"/>
      <c r="V45" s="15"/>
    </row>
    <row r="46" spans="1:22" ht="15.75" thickBot="1">
      <c r="A46" s="368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74"/>
      <c r="I46" s="158"/>
      <c r="J46" s="3"/>
      <c r="K46" s="295"/>
      <c r="L46" s="318"/>
      <c r="M46" s="318"/>
      <c r="N46" s="285">
        <f>+'Т1 - број запослених'!AR47</f>
        <v>0</v>
      </c>
      <c r="O46" s="3"/>
      <c r="P46" s="214">
        <f>+'Т1 - број запослених'!BM47</f>
        <v>0</v>
      </c>
      <c r="Q46" s="3"/>
      <c r="R46" s="214">
        <f>+'Т1 - број запослених'!CH47</f>
        <v>0</v>
      </c>
      <c r="S46" s="3"/>
      <c r="V46" s="15"/>
    </row>
    <row r="47" spans="1:22" ht="15">
      <c r="A47" s="368"/>
      <c r="B47" s="87" t="s">
        <v>40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78"/>
      <c r="I47" s="302"/>
      <c r="J47" s="268"/>
      <c r="K47" s="303"/>
      <c r="L47" s="321"/>
      <c r="M47" s="321"/>
      <c r="N47" s="287">
        <f>N48+N49</f>
        <v>0</v>
      </c>
      <c r="O47" s="78"/>
      <c r="P47" s="215">
        <f>P48+P49</f>
        <v>0</v>
      </c>
      <c r="Q47" s="78"/>
      <c r="R47" s="215">
        <f>R48+R49</f>
        <v>0</v>
      </c>
      <c r="S47" s="78"/>
      <c r="V47" s="15"/>
    </row>
    <row r="48" spans="1:22" ht="15">
      <c r="A48" s="368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74"/>
      <c r="I48" s="158"/>
      <c r="J48" s="3"/>
      <c r="K48" s="295"/>
      <c r="L48" s="318"/>
      <c r="M48" s="318"/>
      <c r="N48" s="285">
        <f>+'Т1 - број запослених'!AR49</f>
        <v>0</v>
      </c>
      <c r="O48" s="3"/>
      <c r="P48" s="214">
        <f>+'Т1 - број запослених'!BM49</f>
        <v>0</v>
      </c>
      <c r="Q48" s="3"/>
      <c r="R48" s="214">
        <f>+'Т1 - број запослених'!CH49</f>
        <v>0</v>
      </c>
      <c r="S48" s="3"/>
      <c r="V48" s="15"/>
    </row>
    <row r="49" spans="1:22" ht="15" customHeight="1" thickBot="1">
      <c r="A49" s="368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74"/>
      <c r="I49" s="158"/>
      <c r="J49" s="3"/>
      <c r="K49" s="295"/>
      <c r="L49" s="318"/>
      <c r="M49" s="318"/>
      <c r="N49" s="285">
        <f>+'Т1 - број запослених'!AR50</f>
        <v>0</v>
      </c>
      <c r="O49" s="3"/>
      <c r="P49" s="214">
        <f>+'Т1 - број запослених'!BM50</f>
        <v>0</v>
      </c>
      <c r="Q49" s="3"/>
      <c r="R49" s="214">
        <f>+'Т1 - број запослених'!CH50</f>
        <v>0</v>
      </c>
      <c r="S49" s="3"/>
      <c r="V49" s="15"/>
    </row>
    <row r="50" spans="1:19" ht="60">
      <c r="A50" s="39">
        <v>8</v>
      </c>
      <c r="B50" s="94" t="s">
        <v>12</v>
      </c>
      <c r="C50" s="92">
        <f aca="true" t="shared" si="3" ref="C50:K50">C8+C12+C15+C31+C34+C37+C40</f>
        <v>234</v>
      </c>
      <c r="D50" s="40">
        <f t="shared" si="3"/>
        <v>218919822</v>
      </c>
      <c r="E50" s="217">
        <f t="shared" si="3"/>
        <v>0</v>
      </c>
      <c r="F50" s="40">
        <f t="shared" si="3"/>
        <v>0</v>
      </c>
      <c r="G50" s="217">
        <f t="shared" si="3"/>
        <v>0</v>
      </c>
      <c r="H50" s="282">
        <f t="shared" si="3"/>
        <v>0</v>
      </c>
      <c r="I50" s="312">
        <f t="shared" si="3"/>
        <v>18270486</v>
      </c>
      <c r="J50" s="40">
        <f t="shared" si="3"/>
        <v>0</v>
      </c>
      <c r="K50" s="313">
        <f t="shared" si="3"/>
        <v>0</v>
      </c>
      <c r="L50" s="326"/>
      <c r="M50" s="326">
        <f aca="true" t="shared" si="4" ref="M50:S50">M8+M12+M15+M31+M34+M37+M40</f>
        <v>219432781.56</v>
      </c>
      <c r="N50" s="289">
        <f t="shared" si="4"/>
        <v>244</v>
      </c>
      <c r="O50" s="40">
        <f t="shared" si="4"/>
        <v>248652821</v>
      </c>
      <c r="P50" s="217">
        <f t="shared" si="4"/>
        <v>0</v>
      </c>
      <c r="Q50" s="40">
        <f t="shared" si="4"/>
        <v>0</v>
      </c>
      <c r="R50" s="217">
        <f t="shared" si="4"/>
        <v>0</v>
      </c>
      <c r="S50" s="40">
        <f t="shared" si="4"/>
        <v>0</v>
      </c>
    </row>
    <row r="51" spans="1:19" ht="15">
      <c r="A51" s="41"/>
      <c r="B51" s="34" t="s">
        <v>5</v>
      </c>
      <c r="C51" s="214">
        <f>+'Т1 - број запослених'!AF55</f>
        <v>3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74"/>
      <c r="I51" s="158"/>
      <c r="J51" s="3"/>
      <c r="K51" s="295"/>
      <c r="L51" s="318"/>
      <c r="M51" s="318"/>
      <c r="N51" s="285">
        <f>+'Т1 - број запослених'!AR55</f>
        <v>3</v>
      </c>
      <c r="O51" s="3"/>
      <c r="P51" s="214">
        <f>+'Т1 - број запослених'!BM55</f>
        <v>0</v>
      </c>
      <c r="Q51" s="3"/>
      <c r="R51" s="214">
        <f>+'Т1 - број запослених'!CH55</f>
        <v>0</v>
      </c>
      <c r="S51" s="3"/>
    </row>
    <row r="52" spans="1:19" ht="15">
      <c r="A52" s="41"/>
      <c r="B52" s="34" t="s">
        <v>6</v>
      </c>
      <c r="C52" s="214">
        <f>+'Т1 - број запослених'!AF56</f>
        <v>16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74"/>
      <c r="I52" s="158"/>
      <c r="J52" s="3"/>
      <c r="K52" s="295"/>
      <c r="L52" s="318"/>
      <c r="M52" s="318"/>
      <c r="N52" s="285">
        <f>+'Т1 - број запослених'!AR56</f>
        <v>18</v>
      </c>
      <c r="O52" s="3"/>
      <c r="P52" s="214">
        <f>+'Т1 - број запослених'!BM56</f>
        <v>0</v>
      </c>
      <c r="Q52" s="3"/>
      <c r="R52" s="214">
        <f>+'Т1 - број запослених'!CH56</f>
        <v>0</v>
      </c>
      <c r="S52" s="3"/>
    </row>
    <row r="53" spans="1:19" ht="15">
      <c r="A53" s="41"/>
      <c r="B53" s="34" t="s">
        <v>7</v>
      </c>
      <c r="C53" s="214">
        <f>+'Т1 - број запослених'!AF57</f>
        <v>215</v>
      </c>
      <c r="D53" s="3"/>
      <c r="E53" s="214">
        <f>+'Т1 - број запослених'!BA57</f>
        <v>0</v>
      </c>
      <c r="F53" s="272"/>
      <c r="G53" s="214">
        <f>+'Т1 - број запослених'!BV57</f>
        <v>0</v>
      </c>
      <c r="H53" s="274"/>
      <c r="I53" s="158"/>
      <c r="J53" s="3"/>
      <c r="K53" s="295"/>
      <c r="L53" s="318"/>
      <c r="M53" s="318"/>
      <c r="N53" s="285">
        <f>+'Т1 - број запослених'!AR57</f>
        <v>223</v>
      </c>
      <c r="O53" s="3"/>
      <c r="P53" s="214">
        <f>+'Т1 - број запослених'!BM57</f>
        <v>0</v>
      </c>
      <c r="Q53" s="3"/>
      <c r="R53" s="214">
        <f>+'Т1 - број запослених'!CH57</f>
        <v>0</v>
      </c>
      <c r="S53" s="3"/>
    </row>
  </sheetData>
  <sheetProtection sheet="1" objects="1" scenarios="1" formatRows="0"/>
  <mergeCells count="30">
    <mergeCell ref="H6:H7"/>
    <mergeCell ref="E6:E7"/>
    <mergeCell ref="F6:F7"/>
    <mergeCell ref="N4:S4"/>
    <mergeCell ref="P6:P7"/>
    <mergeCell ref="Q6:Q7"/>
    <mergeCell ref="S6:S7"/>
    <mergeCell ref="N6:N7"/>
    <mergeCell ref="O6:O7"/>
    <mergeCell ref="R6:R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34:A36"/>
    <mergeCell ref="A6:A7"/>
    <mergeCell ref="B6:B7"/>
    <mergeCell ref="C6:C7"/>
    <mergeCell ref="A8:A11"/>
    <mergeCell ref="A12:A14"/>
    <mergeCell ref="I4:K4"/>
    <mergeCell ref="I6:I7"/>
    <mergeCell ref="J6:J7"/>
    <mergeCell ref="K6:K7"/>
  </mergeCells>
  <printOptions/>
  <pageMargins left="0.11811023622047245" right="0.11811023622047245" top="0.15748031496062992" bottom="0.15748031496062992" header="0.11811023622047245" footer="0.31496062992125984"/>
  <pageSetup fitToHeight="0"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="120" zoomScaleNormal="120" zoomScalePageLayoutView="0" workbookViewId="0" topLeftCell="A1">
      <selection activeCell="G11" sqref="G11"/>
    </sheetView>
  </sheetViews>
  <sheetFormatPr defaultColWidth="9.140625" defaultRowHeight="15"/>
  <cols>
    <col min="1" max="1" width="8.28125" style="14" customWidth="1"/>
    <col min="2" max="2" width="25.57421875" style="14" customWidth="1"/>
    <col min="3" max="3" width="17.28125" style="14" customWidth="1"/>
    <col min="4" max="5" width="15.00390625" style="14" customWidth="1"/>
    <col min="6" max="6" width="13.00390625" style="14" customWidth="1"/>
    <col min="7" max="7" width="15.140625" style="14" customWidth="1"/>
    <col min="8" max="8" width="13.28125" style="14" customWidth="1"/>
    <col min="9" max="9" width="18.421875" style="14" customWidth="1"/>
    <col min="10" max="16384" width="9.140625" style="14" customWidth="1"/>
  </cols>
  <sheetData>
    <row r="2" spans="1:8" ht="15.75">
      <c r="A2" s="366" t="s">
        <v>68</v>
      </c>
      <c r="B2" s="366"/>
      <c r="C2" s="399" t="str">
        <f>+'Т1 - број запослених'!C2:L2</f>
        <v>ПЕТРОВАЦ НА МЛАВИ</v>
      </c>
      <c r="D2" s="399"/>
      <c r="E2" s="399"/>
      <c r="F2" s="399"/>
      <c r="G2" s="7"/>
      <c r="H2" s="7"/>
    </row>
    <row r="4" spans="2:8" ht="43.5" customHeight="1">
      <c r="B4" s="398" t="s">
        <v>127</v>
      </c>
      <c r="C4" s="398"/>
      <c r="D4" s="398"/>
      <c r="E4" s="398"/>
      <c r="F4" s="398"/>
      <c r="G4" s="398"/>
      <c r="H4" s="398"/>
    </row>
    <row r="6" spans="2:8" ht="18.75">
      <c r="B6" s="226" t="s">
        <v>29</v>
      </c>
      <c r="H6" s="31"/>
    </row>
    <row r="7" spans="1:9" ht="93" customHeight="1">
      <c r="A7" s="32" t="s">
        <v>2</v>
      </c>
      <c r="B7" s="32" t="s">
        <v>128</v>
      </c>
      <c r="C7" s="32" t="s">
        <v>46</v>
      </c>
      <c r="D7" s="42" t="s">
        <v>47</v>
      </c>
      <c r="E7" s="42" t="s">
        <v>48</v>
      </c>
      <c r="F7" s="42" t="s">
        <v>49</v>
      </c>
      <c r="G7" s="42" t="s">
        <v>50</v>
      </c>
      <c r="H7" s="42" t="s">
        <v>51</v>
      </c>
      <c r="I7" s="11" t="s">
        <v>129</v>
      </c>
    </row>
    <row r="8" spans="1:9" ht="1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43</v>
      </c>
    </row>
    <row r="9" spans="1:9" ht="15">
      <c r="A9" s="42">
        <v>1</v>
      </c>
      <c r="B9" s="81" t="s">
        <v>175</v>
      </c>
      <c r="C9" s="81">
        <v>463</v>
      </c>
      <c r="D9" s="78"/>
      <c r="E9" s="78"/>
      <c r="F9" s="78">
        <v>2</v>
      </c>
      <c r="G9" s="78">
        <v>2885000</v>
      </c>
      <c r="H9" s="219">
        <f>D9+F9</f>
        <v>2</v>
      </c>
      <c r="I9" s="223">
        <f>E9+G9</f>
        <v>2885000</v>
      </c>
    </row>
    <row r="10" spans="1:9" ht="15">
      <c r="A10" s="42">
        <v>2</v>
      </c>
      <c r="B10" s="81" t="s">
        <v>176</v>
      </c>
      <c r="C10" s="81">
        <v>464</v>
      </c>
      <c r="D10" s="78"/>
      <c r="E10" s="78"/>
      <c r="F10" s="78">
        <v>8</v>
      </c>
      <c r="G10" s="78">
        <v>7102054</v>
      </c>
      <c r="H10" s="219">
        <f aca="true" t="shared" si="0" ref="H10:H27">D10+F10</f>
        <v>8</v>
      </c>
      <c r="I10" s="223">
        <f aca="true" t="shared" si="1" ref="I10:I27">E10+G10</f>
        <v>7102054</v>
      </c>
    </row>
    <row r="11" spans="1:9" ht="1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ht="1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ht="1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ht="1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ht="1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ht="1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ht="1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ht="1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ht="1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ht="1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ht="1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ht="1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ht="1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ht="1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ht="1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ht="1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ht="1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ht="1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10</v>
      </c>
      <c r="G28" s="223">
        <f>SUM(G9:G19)</f>
        <v>9987054</v>
      </c>
      <c r="H28" s="223">
        <f>SUM(H9:H27)</f>
        <v>10</v>
      </c>
      <c r="I28" s="223">
        <f>SUM(I9:I27)</f>
        <v>9987054</v>
      </c>
    </row>
  </sheetData>
  <sheetProtection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110" zoomScaleNormal="110" zoomScalePageLayoutView="0" workbookViewId="0" topLeftCell="A3">
      <selection activeCell="D20" sqref="D20"/>
    </sheetView>
  </sheetViews>
  <sheetFormatPr defaultColWidth="9.140625" defaultRowHeight="15"/>
  <cols>
    <col min="1" max="1" width="8.28125" style="14" customWidth="1"/>
    <col min="2" max="2" width="26.281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125" style="14" customWidth="1"/>
    <col min="10" max="10" width="16.7109375" style="14" customWidth="1"/>
    <col min="11" max="16384" width="9.140625" style="14" customWidth="1"/>
  </cols>
  <sheetData>
    <row r="2" spans="1:8" ht="15.75">
      <c r="A2" s="366" t="s">
        <v>68</v>
      </c>
      <c r="B2" s="366"/>
      <c r="C2" s="399" t="str">
        <f>+'Т1 - број запослених'!C2:L2</f>
        <v>ПЕТРОВАЦ НА МЛАВИ</v>
      </c>
      <c r="D2" s="399"/>
      <c r="E2" s="399"/>
      <c r="F2" s="54"/>
      <c r="G2" s="7"/>
      <c r="H2" s="7"/>
    </row>
    <row r="3" ht="15.75">
      <c r="I3" s="99"/>
    </row>
    <row r="4" spans="1:7" ht="15.75">
      <c r="A4" s="366" t="s">
        <v>130</v>
      </c>
      <c r="B4" s="366"/>
      <c r="C4" s="366"/>
      <c r="D4" s="366"/>
      <c r="E4" s="366"/>
      <c r="F4" s="366"/>
      <c r="G4" s="13"/>
    </row>
    <row r="6" spans="2:4" ht="18.75">
      <c r="B6" s="226" t="s">
        <v>106</v>
      </c>
      <c r="C6" s="400">
        <v>2020</v>
      </c>
      <c r="D6" s="401"/>
    </row>
    <row r="7" spans="1:4" s="45" customFormat="1" ht="100.5" customHeight="1">
      <c r="A7" s="42" t="s">
        <v>2</v>
      </c>
      <c r="B7" s="42" t="s">
        <v>0</v>
      </c>
      <c r="C7" s="42" t="s">
        <v>131</v>
      </c>
      <c r="D7" s="42" t="s">
        <v>132</v>
      </c>
    </row>
    <row r="8" spans="1:4" ht="15">
      <c r="A8" s="46">
        <v>1</v>
      </c>
      <c r="B8" s="46">
        <v>2</v>
      </c>
      <c r="C8" s="46">
        <v>3</v>
      </c>
      <c r="D8" s="46">
        <v>6</v>
      </c>
    </row>
    <row r="9" spans="1:4" ht="29.25">
      <c r="A9" s="47">
        <v>1</v>
      </c>
      <c r="B9" s="33" t="s">
        <v>98</v>
      </c>
      <c r="C9" s="79">
        <v>664734</v>
      </c>
      <c r="D9" s="79">
        <v>500806</v>
      </c>
    </row>
    <row r="10" spans="1:4" ht="15">
      <c r="A10" s="47">
        <v>2</v>
      </c>
      <c r="B10" s="33" t="s">
        <v>8</v>
      </c>
      <c r="C10" s="79">
        <v>155000</v>
      </c>
      <c r="D10" s="79">
        <v>149930</v>
      </c>
    </row>
    <row r="11" spans="1:5" ht="57.75">
      <c r="A11" s="343">
        <v>3</v>
      </c>
      <c r="B11" s="8" t="s">
        <v>52</v>
      </c>
      <c r="C11" s="9">
        <f>SUM(C12:C16)</f>
        <v>117000</v>
      </c>
      <c r="D11" s="9">
        <f>SUM(D12:D16)</f>
        <v>107827</v>
      </c>
      <c r="E11" s="15"/>
    </row>
    <row r="12" spans="1:5" ht="15">
      <c r="A12" s="343"/>
      <c r="B12" s="77" t="s">
        <v>172</v>
      </c>
      <c r="C12" s="224">
        <v>50000</v>
      </c>
      <c r="D12" s="224">
        <v>44708</v>
      </c>
      <c r="E12" s="15"/>
    </row>
    <row r="13" spans="1:5" ht="15">
      <c r="A13" s="343"/>
      <c r="B13" s="77" t="s">
        <v>173</v>
      </c>
      <c r="C13" s="224">
        <v>27000</v>
      </c>
      <c r="D13" s="224">
        <v>26072</v>
      </c>
      <c r="E13" s="15"/>
    </row>
    <row r="14" spans="1:5" ht="15">
      <c r="A14" s="343"/>
      <c r="B14" s="77" t="s">
        <v>174</v>
      </c>
      <c r="C14" s="224">
        <v>40000</v>
      </c>
      <c r="D14" s="224">
        <v>37047</v>
      </c>
      <c r="E14" s="15"/>
    </row>
    <row r="15" spans="1:5" ht="15">
      <c r="A15" s="343"/>
      <c r="B15" s="77" t="s">
        <v>41</v>
      </c>
      <c r="C15" s="224"/>
      <c r="D15" s="224"/>
      <c r="E15" s="15"/>
    </row>
    <row r="16" spans="1:5" ht="15">
      <c r="A16" s="343"/>
      <c r="B16" s="77" t="s">
        <v>42</v>
      </c>
      <c r="C16" s="224"/>
      <c r="D16" s="224"/>
      <c r="E16" s="15"/>
    </row>
    <row r="17" spans="1:13" ht="28.5">
      <c r="A17" s="32">
        <v>4</v>
      </c>
      <c r="B17" s="8" t="s">
        <v>32</v>
      </c>
      <c r="C17" s="327"/>
      <c r="D17" s="327"/>
      <c r="E17" s="5"/>
      <c r="F17" s="6"/>
      <c r="G17" s="7"/>
      <c r="H17" s="6"/>
      <c r="I17" s="6"/>
      <c r="J17" s="6"/>
      <c r="M17" s="15"/>
    </row>
    <row r="18" spans="1:4" ht="15">
      <c r="A18" s="32">
        <v>5</v>
      </c>
      <c r="B18" s="38" t="s">
        <v>1</v>
      </c>
      <c r="C18" s="79"/>
      <c r="D18" s="79"/>
    </row>
    <row r="19" spans="1:4" ht="15">
      <c r="A19" s="47">
        <v>6</v>
      </c>
      <c r="B19" s="38" t="s">
        <v>11</v>
      </c>
      <c r="C19" s="79">
        <v>430000</v>
      </c>
      <c r="D19" s="79">
        <v>388950</v>
      </c>
    </row>
    <row r="20" spans="1:4" ht="29.25">
      <c r="A20" s="343">
        <v>7</v>
      </c>
      <c r="B20" s="8" t="s">
        <v>53</v>
      </c>
      <c r="C20" s="9">
        <f>SUM(C21:C24)</f>
        <v>0</v>
      </c>
      <c r="D20" s="9">
        <f>SUM(D21:D24)</f>
        <v>0</v>
      </c>
    </row>
    <row r="21" spans="1:5" ht="15">
      <c r="A21" s="343"/>
      <c r="B21" s="77" t="s">
        <v>38</v>
      </c>
      <c r="C21" s="224"/>
      <c r="D21" s="224"/>
      <c r="E21" s="15"/>
    </row>
    <row r="22" spans="1:5" ht="15">
      <c r="A22" s="343"/>
      <c r="B22" s="77" t="s">
        <v>39</v>
      </c>
      <c r="C22" s="224"/>
      <c r="D22" s="224"/>
      <c r="E22" s="15"/>
    </row>
    <row r="23" spans="1:5" ht="15">
      <c r="A23" s="343"/>
      <c r="B23" s="77" t="s">
        <v>40</v>
      </c>
      <c r="C23" s="224"/>
      <c r="D23" s="224"/>
      <c r="E23" s="15"/>
    </row>
    <row r="24" spans="1:5" ht="15">
      <c r="A24" s="343"/>
      <c r="B24" s="77" t="s">
        <v>41</v>
      </c>
      <c r="C24" s="224"/>
      <c r="D24" s="224"/>
      <c r="E24" s="15"/>
    </row>
    <row r="25" spans="1:4" ht="94.5">
      <c r="A25" s="39">
        <v>8</v>
      </c>
      <c r="B25" s="48" t="s">
        <v>12</v>
      </c>
      <c r="C25" s="225">
        <f>C9+C10+C11+C17+C18+C19+C20</f>
        <v>1366734</v>
      </c>
      <c r="D25" s="225">
        <f>D9+D10+D11+D17+D18+D19+D20</f>
        <v>1147513</v>
      </c>
    </row>
  </sheetData>
  <sheetProtection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zoomScalePageLayoutView="0" workbookViewId="0" topLeftCell="C1">
      <selection activeCell="J1" sqref="J1"/>
    </sheetView>
  </sheetViews>
  <sheetFormatPr defaultColWidth="9.140625" defaultRowHeight="15"/>
  <cols>
    <col min="1" max="1" width="8.28125" style="14" customWidth="1"/>
    <col min="2" max="2" width="25.00390625" style="14" customWidth="1"/>
    <col min="3" max="4" width="17.140625" style="14" customWidth="1"/>
    <col min="5" max="6" width="17.7109375" style="14" customWidth="1"/>
    <col min="7" max="8" width="16.8515625" style="14" customWidth="1"/>
    <col min="9" max="10" width="17.28125" style="14" customWidth="1"/>
    <col min="11" max="12" width="16.421875" style="14" customWidth="1"/>
    <col min="13" max="16384" width="9.140625" style="14" customWidth="1"/>
  </cols>
  <sheetData>
    <row r="2" spans="1:6" ht="15">
      <c r="A2" s="406" t="s">
        <v>68</v>
      </c>
      <c r="B2" s="406"/>
      <c r="C2" s="415" t="str">
        <f>+'Т1 - број запослених'!C2:L2</f>
        <v>ПЕТРОВАЦ НА МЛАВИ</v>
      </c>
      <c r="D2" s="415"/>
      <c r="E2" s="415"/>
      <c r="F2" s="415"/>
    </row>
    <row r="3" spans="1:2" ht="15">
      <c r="A3" s="7"/>
      <c r="B3" s="7"/>
    </row>
    <row r="4" spans="3:10" ht="15.75">
      <c r="C4" s="366" t="s">
        <v>133</v>
      </c>
      <c r="D4" s="366"/>
      <c r="E4" s="366"/>
      <c r="F4" s="366"/>
      <c r="G4" s="366"/>
      <c r="H4" s="366"/>
      <c r="I4" s="13"/>
      <c r="J4" s="13"/>
    </row>
    <row r="6" spans="2:12" ht="19.5" customHeight="1">
      <c r="B6" s="226" t="s">
        <v>164</v>
      </c>
      <c r="C6" s="411">
        <v>2020</v>
      </c>
      <c r="D6" s="411"/>
      <c r="E6" s="411"/>
      <c r="F6" s="411"/>
      <c r="G6" s="411"/>
      <c r="H6" s="411"/>
      <c r="I6" s="412">
        <v>2021</v>
      </c>
      <c r="J6" s="413"/>
      <c r="K6" s="413"/>
      <c r="L6" s="414"/>
    </row>
    <row r="7" spans="1:12" ht="37.5" customHeight="1">
      <c r="A7" s="402" t="s">
        <v>2</v>
      </c>
      <c r="B7" s="408" t="s">
        <v>0</v>
      </c>
      <c r="C7" s="404" t="s">
        <v>137</v>
      </c>
      <c r="D7" s="405"/>
      <c r="E7" s="404" t="s">
        <v>138</v>
      </c>
      <c r="F7" s="405"/>
      <c r="G7" s="402" t="s">
        <v>139</v>
      </c>
      <c r="H7" s="402" t="s">
        <v>140</v>
      </c>
      <c r="I7" s="416" t="s">
        <v>134</v>
      </c>
      <c r="J7" s="417"/>
      <c r="K7" s="402" t="s">
        <v>135</v>
      </c>
      <c r="L7" s="402" t="s">
        <v>136</v>
      </c>
    </row>
    <row r="8" spans="1:12" ht="30" customHeight="1">
      <c r="A8" s="407"/>
      <c r="B8" s="409"/>
      <c r="C8" s="402" t="s">
        <v>30</v>
      </c>
      <c r="D8" s="49" t="s">
        <v>54</v>
      </c>
      <c r="E8" s="402" t="s">
        <v>30</v>
      </c>
      <c r="F8" s="49" t="s">
        <v>54</v>
      </c>
      <c r="G8" s="407"/>
      <c r="H8" s="407"/>
      <c r="I8" s="402" t="s">
        <v>30</v>
      </c>
      <c r="J8" s="49" t="s">
        <v>54</v>
      </c>
      <c r="K8" s="407"/>
      <c r="L8" s="407"/>
    </row>
    <row r="9" spans="1:12" ht="56.25" customHeight="1">
      <c r="A9" s="403"/>
      <c r="B9" s="410"/>
      <c r="C9" s="403"/>
      <c r="D9" s="76"/>
      <c r="E9" s="403"/>
      <c r="F9" s="76"/>
      <c r="G9" s="403"/>
      <c r="H9" s="403"/>
      <c r="I9" s="403"/>
      <c r="J9" s="76"/>
      <c r="K9" s="403"/>
      <c r="L9" s="403"/>
    </row>
    <row r="10" spans="1:12" ht="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2" ht="29.25">
      <c r="A11" s="47">
        <v>1</v>
      </c>
      <c r="B11" s="33" t="s">
        <v>98</v>
      </c>
      <c r="C11" s="79">
        <v>900000</v>
      </c>
      <c r="D11" s="79"/>
      <c r="E11" s="79">
        <v>876084</v>
      </c>
      <c r="F11" s="79"/>
      <c r="G11" s="79">
        <v>9</v>
      </c>
      <c r="H11" s="79"/>
      <c r="I11" s="79">
        <v>1000000</v>
      </c>
      <c r="J11" s="79"/>
      <c r="K11" s="79">
        <v>8</v>
      </c>
      <c r="L11" s="79"/>
    </row>
    <row r="12" spans="1:12" ht="15">
      <c r="A12" s="47">
        <v>2</v>
      </c>
      <c r="B12" s="33" t="s">
        <v>8</v>
      </c>
      <c r="C12" s="79">
        <v>200000</v>
      </c>
      <c r="D12" s="79"/>
      <c r="E12" s="79">
        <v>194107</v>
      </c>
      <c r="F12" s="79"/>
      <c r="G12" s="79">
        <v>2</v>
      </c>
      <c r="H12" s="79"/>
      <c r="I12" s="79">
        <v>420000</v>
      </c>
      <c r="J12" s="79"/>
      <c r="K12" s="79">
        <v>4</v>
      </c>
      <c r="L12" s="79"/>
    </row>
    <row r="13" spans="1:15" ht="57.75">
      <c r="A13" s="343">
        <v>3</v>
      </c>
      <c r="B13" s="8" t="s">
        <v>52</v>
      </c>
      <c r="C13" s="9">
        <f>SUM(C14:C18)</f>
        <v>140000</v>
      </c>
      <c r="D13" s="9">
        <f aca="true" t="shared" si="0" ref="D13:L13">SUM(D14:D18)</f>
        <v>0</v>
      </c>
      <c r="E13" s="9">
        <f t="shared" si="0"/>
        <v>0</v>
      </c>
      <c r="F13" s="9">
        <f t="shared" si="0"/>
        <v>0</v>
      </c>
      <c r="G13" s="9">
        <f t="shared" si="0"/>
        <v>2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ht="15">
      <c r="A14" s="343"/>
      <c r="B14" s="77" t="s">
        <v>172</v>
      </c>
      <c r="C14" s="224">
        <v>140000</v>
      </c>
      <c r="D14" s="224"/>
      <c r="E14" s="224"/>
      <c r="F14" s="224"/>
      <c r="G14" s="224">
        <v>2</v>
      </c>
      <c r="H14" s="224"/>
      <c r="I14" s="224"/>
      <c r="J14" s="224"/>
      <c r="K14" s="224"/>
      <c r="L14" s="224"/>
      <c r="O14" s="15"/>
    </row>
    <row r="15" spans="1:15" ht="15">
      <c r="A15" s="343"/>
      <c r="B15" s="77" t="s">
        <v>173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ht="30">
      <c r="A16" s="343"/>
      <c r="B16" s="77" t="s">
        <v>174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2" ht="15">
      <c r="A17" s="343"/>
      <c r="B17" s="77" t="s">
        <v>41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2" ht="15">
      <c r="A18" s="343"/>
      <c r="B18" s="77" t="s">
        <v>42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32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2" ht="1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7">
        <v>6</v>
      </c>
      <c r="B21" s="38" t="s">
        <v>11</v>
      </c>
      <c r="C21" s="79">
        <v>600000</v>
      </c>
      <c r="D21" s="79"/>
      <c r="E21" s="79">
        <v>577391</v>
      </c>
      <c r="F21" s="79"/>
      <c r="G21" s="79">
        <v>6</v>
      </c>
      <c r="H21" s="79"/>
      <c r="I21" s="79">
        <v>1300000</v>
      </c>
      <c r="J21" s="79"/>
      <c r="K21" s="79">
        <v>12</v>
      </c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43">
        <v>7</v>
      </c>
      <c r="B22" s="8" t="s">
        <v>53</v>
      </c>
      <c r="C22" s="9">
        <f>SUM(C23:C26)</f>
        <v>0</v>
      </c>
      <c r="D22" s="9">
        <f aca="true" t="shared" si="1" ref="D22:L22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43"/>
      <c r="B23" s="77" t="s">
        <v>38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15" ht="15">
      <c r="A24" s="343"/>
      <c r="B24" s="77" t="s">
        <v>39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15" ht="15">
      <c r="A25" s="343"/>
      <c r="B25" s="77" t="s">
        <v>40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15" ht="15">
      <c r="A26" s="343"/>
      <c r="B26" s="77" t="s">
        <v>41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12" ht="31.5">
      <c r="A27" s="39">
        <v>8</v>
      </c>
      <c r="B27" s="48" t="s">
        <v>31</v>
      </c>
      <c r="C27" s="225">
        <f aca="true" t="shared" si="2" ref="C27:L27">C11+C12+C13+C19+C20+C21+C22</f>
        <v>1840000</v>
      </c>
      <c r="D27" s="225">
        <f t="shared" si="2"/>
        <v>0</v>
      </c>
      <c r="E27" s="225">
        <f t="shared" si="2"/>
        <v>1647582</v>
      </c>
      <c r="F27" s="225">
        <f t="shared" si="2"/>
        <v>0</v>
      </c>
      <c r="G27" s="225">
        <f t="shared" si="2"/>
        <v>19</v>
      </c>
      <c r="H27" s="225">
        <f t="shared" si="2"/>
        <v>0</v>
      </c>
      <c r="I27" s="225">
        <f t="shared" si="2"/>
        <v>2720000</v>
      </c>
      <c r="J27" s="225">
        <f t="shared" si="2"/>
        <v>0</v>
      </c>
      <c r="K27" s="225">
        <f t="shared" si="2"/>
        <v>24</v>
      </c>
      <c r="L27" s="225">
        <f t="shared" si="2"/>
        <v>0</v>
      </c>
    </row>
  </sheetData>
  <sheetProtection sheet="1" objects="1" scenarios="1" formatColumns="0" formatRows="0" insertRows="0"/>
  <mergeCells count="19">
    <mergeCell ref="K7:K9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A2:B2"/>
    <mergeCell ref="A7:A9"/>
    <mergeCell ref="B7:B9"/>
    <mergeCell ref="C6:H6"/>
    <mergeCell ref="H7:H9"/>
    <mergeCell ref="I8:I9"/>
    <mergeCell ref="A13:A18"/>
    <mergeCell ref="A22:A26"/>
    <mergeCell ref="C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73"/>
  <sheetViews>
    <sheetView view="pageBreakPreview" zoomScale="70" zoomScaleNormal="60" zoomScaleSheetLayoutView="70" zoomScalePageLayoutView="0" workbookViewId="0" topLeftCell="B1">
      <selection activeCell="W1" sqref="W1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421875" style="14" customWidth="1"/>
    <col min="4" max="4" width="8.57421875" style="14" customWidth="1"/>
    <col min="5" max="5" width="6.57421875" style="14" customWidth="1"/>
    <col min="6" max="6" width="8.7109375" style="14" customWidth="1"/>
    <col min="7" max="7" width="7.28125" style="14" customWidth="1"/>
    <col min="8" max="8" width="8.00390625" style="14" customWidth="1"/>
    <col min="9" max="9" width="6.8515625" style="14" customWidth="1"/>
    <col min="10" max="10" width="7.8515625" style="14" customWidth="1"/>
    <col min="11" max="11" width="7.421875" style="14" customWidth="1"/>
    <col min="12" max="12" width="8.28125" style="14" customWidth="1"/>
    <col min="13" max="13" width="7.57421875" style="14" customWidth="1"/>
    <col min="14" max="14" width="8.140625" style="14" customWidth="1"/>
    <col min="15" max="15" width="7.57421875" style="14" customWidth="1"/>
    <col min="16" max="18" width="7.8515625" style="14" customWidth="1"/>
    <col min="19" max="19" width="9.7109375" style="14" customWidth="1"/>
    <col min="20" max="21" width="12.00390625" style="14" customWidth="1"/>
    <col min="22" max="22" width="9.7109375" style="14" customWidth="1"/>
    <col min="23" max="23" width="11.28125" style="14" customWidth="1"/>
    <col min="24" max="24" width="11.7109375" style="14" customWidth="1"/>
    <col min="25" max="27" width="12.7109375" style="14" customWidth="1"/>
    <col min="28" max="16384" width="8.7109375" style="14" customWidth="1"/>
  </cols>
  <sheetData>
    <row r="1" ht="15"/>
    <row r="2" spans="1:10" ht="15.75">
      <c r="A2" s="366" t="s">
        <v>68</v>
      </c>
      <c r="B2" s="366"/>
      <c r="C2" s="391" t="str">
        <f>+'Т1 - број запослених'!C2:L2</f>
        <v>ПЕТРОВАЦ НА МЛАВИ</v>
      </c>
      <c r="D2" s="391"/>
      <c r="E2" s="391"/>
      <c r="F2" s="391"/>
      <c r="G2" s="391"/>
      <c r="H2" s="391"/>
      <c r="I2" s="75"/>
      <c r="J2" s="75"/>
    </row>
    <row r="3" ht="15"/>
    <row r="4" spans="3:27" ht="15.75">
      <c r="C4" s="366" t="s">
        <v>141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5" ht="15">
      <c r="A5" s="15"/>
      <c r="C5" s="7"/>
      <c r="D5" s="7"/>
      <c r="E5" s="7"/>
    </row>
    <row r="6" ht="18.75">
      <c r="B6" s="222" t="s">
        <v>89</v>
      </c>
    </row>
    <row r="7" spans="1:27" ht="18.75" customHeight="1">
      <c r="A7" s="421" t="s">
        <v>2</v>
      </c>
      <c r="B7" s="421" t="s">
        <v>14</v>
      </c>
      <c r="C7" s="418" t="s">
        <v>15</v>
      </c>
      <c r="D7" s="418" t="s">
        <v>16</v>
      </c>
      <c r="E7" s="424" t="s">
        <v>28</v>
      </c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5"/>
      <c r="T7" s="418" t="s">
        <v>20</v>
      </c>
      <c r="U7" s="418" t="s">
        <v>22</v>
      </c>
      <c r="V7" s="418" t="s">
        <v>62</v>
      </c>
      <c r="W7" s="418" t="s">
        <v>67</v>
      </c>
      <c r="X7" s="418" t="s">
        <v>69</v>
      </c>
      <c r="Y7" s="418" t="s">
        <v>61</v>
      </c>
      <c r="Z7" s="418" t="s">
        <v>23</v>
      </c>
      <c r="AA7" s="418" t="s">
        <v>24</v>
      </c>
    </row>
    <row r="8" spans="1:27" ht="141" customHeight="1">
      <c r="A8" s="422"/>
      <c r="B8" s="422"/>
      <c r="C8" s="419"/>
      <c r="D8" s="419"/>
      <c r="E8" s="424" t="s">
        <v>70</v>
      </c>
      <c r="F8" s="425"/>
      <c r="G8" s="424" t="s">
        <v>65</v>
      </c>
      <c r="H8" s="425"/>
      <c r="I8" s="424" t="s">
        <v>27</v>
      </c>
      <c r="J8" s="425"/>
      <c r="K8" s="424" t="s">
        <v>36</v>
      </c>
      <c r="L8" s="425"/>
      <c r="M8" s="424" t="s">
        <v>17</v>
      </c>
      <c r="N8" s="425"/>
      <c r="O8" s="424" t="s">
        <v>18</v>
      </c>
      <c r="P8" s="425"/>
      <c r="Q8" s="424" t="s">
        <v>100</v>
      </c>
      <c r="R8" s="425"/>
      <c r="S8" s="418" t="s">
        <v>19</v>
      </c>
      <c r="T8" s="419"/>
      <c r="U8" s="419"/>
      <c r="V8" s="419"/>
      <c r="W8" s="419"/>
      <c r="X8" s="419"/>
      <c r="Y8" s="419"/>
      <c r="Z8" s="419"/>
      <c r="AA8" s="419"/>
    </row>
    <row r="9" spans="1:27" ht="82.5" customHeight="1">
      <c r="A9" s="423"/>
      <c r="B9" s="423"/>
      <c r="C9" s="420"/>
      <c r="D9" s="420"/>
      <c r="E9" s="16" t="s">
        <v>57</v>
      </c>
      <c r="F9" s="16" t="s">
        <v>59</v>
      </c>
      <c r="G9" s="16" t="s">
        <v>57</v>
      </c>
      <c r="H9" s="16" t="s">
        <v>59</v>
      </c>
      <c r="I9" s="16" t="s">
        <v>57</v>
      </c>
      <c r="J9" s="16" t="s">
        <v>59</v>
      </c>
      <c r="K9" s="16" t="s">
        <v>57</v>
      </c>
      <c r="L9" s="16" t="s">
        <v>59</v>
      </c>
      <c r="M9" s="16" t="s">
        <v>57</v>
      </c>
      <c r="N9" s="16" t="s">
        <v>59</v>
      </c>
      <c r="O9" s="16" t="s">
        <v>57</v>
      </c>
      <c r="P9" s="16" t="s">
        <v>59</v>
      </c>
      <c r="Q9" s="16" t="s">
        <v>99</v>
      </c>
      <c r="R9" s="16" t="s">
        <v>59</v>
      </c>
      <c r="S9" s="420"/>
      <c r="T9" s="420"/>
      <c r="U9" s="420"/>
      <c r="V9" s="420"/>
      <c r="W9" s="420"/>
      <c r="X9" s="420"/>
      <c r="Y9" s="420"/>
      <c r="Z9" s="420"/>
      <c r="AA9" s="420"/>
    </row>
    <row r="10" spans="1:27" ht="18" customHeight="1">
      <c r="A10" s="17"/>
      <c r="B10" s="52" t="s">
        <v>55</v>
      </c>
      <c r="C10" s="63">
        <f>SUM(C11:C37)</f>
        <v>257.97</v>
      </c>
      <c r="D10" s="63">
        <f>SUM(D11:D37)</f>
        <v>78.28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SUM(S11:S37)</f>
        <v>336.25</v>
      </c>
      <c r="T10" s="59"/>
      <c r="U10" s="60"/>
      <c r="V10" s="64">
        <f aca="true" t="shared" si="0" ref="V10:AA10">SUM(V11:V37)</f>
        <v>26</v>
      </c>
      <c r="W10" s="64">
        <f t="shared" si="0"/>
        <v>55527.03600000001</v>
      </c>
      <c r="X10" s="64">
        <f t="shared" si="0"/>
        <v>5000</v>
      </c>
      <c r="Y10" s="64">
        <f t="shared" si="0"/>
        <v>1607739.4703</v>
      </c>
      <c r="Z10" s="64">
        <f t="shared" si="0"/>
        <v>2293494.245791726</v>
      </c>
      <c r="AA10" s="64">
        <f t="shared" si="0"/>
        <v>2675361.017747432</v>
      </c>
    </row>
    <row r="11" spans="1:27" ht="15">
      <c r="A11" s="17">
        <v>1</v>
      </c>
      <c r="B11" s="18" t="s">
        <v>25</v>
      </c>
      <c r="C11" s="67">
        <v>7.74</v>
      </c>
      <c r="D11" s="67"/>
      <c r="E11" s="69" t="s">
        <v>35</v>
      </c>
      <c r="F11" s="67"/>
      <c r="G11" s="69" t="s">
        <v>35</v>
      </c>
      <c r="H11" s="67"/>
      <c r="I11" s="69" t="s">
        <v>35</v>
      </c>
      <c r="J11" s="67"/>
      <c r="K11" s="69" t="s">
        <v>35</v>
      </c>
      <c r="L11" s="67"/>
      <c r="M11" s="69" t="s">
        <v>35</v>
      </c>
      <c r="N11" s="67"/>
      <c r="O11" s="69" t="s">
        <v>35</v>
      </c>
      <c r="P11" s="67"/>
      <c r="Q11" s="265" t="s">
        <v>35</v>
      </c>
      <c r="R11" s="67"/>
      <c r="S11" s="19">
        <f>C11+D11+F11+H11+J11+L11+N11+P11+R11</f>
        <v>7.74</v>
      </c>
      <c r="T11" s="67">
        <v>11781.2</v>
      </c>
      <c r="U11" s="20">
        <f>S11*T11</f>
        <v>91186.48800000001</v>
      </c>
      <c r="V11" s="73">
        <v>1</v>
      </c>
      <c r="W11" s="73">
        <v>2555</v>
      </c>
      <c r="X11" s="73"/>
      <c r="Y11" s="20">
        <f>U11*V11+W11+X11</f>
        <v>93741.48800000001</v>
      </c>
      <c r="Z11" s="20">
        <f>Y11/0.701</f>
        <v>133725.37517831672</v>
      </c>
      <c r="AA11" s="20">
        <f>Z11+(Z11*16.65%)</f>
        <v>155990.65014550646</v>
      </c>
    </row>
    <row r="12" spans="1:27" ht="15">
      <c r="A12" s="17"/>
      <c r="B12" s="18" t="s">
        <v>25</v>
      </c>
      <c r="C12" s="67">
        <v>7.6</v>
      </c>
      <c r="D12" s="67"/>
      <c r="E12" s="69" t="s">
        <v>35</v>
      </c>
      <c r="F12" s="67"/>
      <c r="G12" s="69" t="s">
        <v>35</v>
      </c>
      <c r="H12" s="67"/>
      <c r="I12" s="69" t="s">
        <v>35</v>
      </c>
      <c r="J12" s="67"/>
      <c r="K12" s="69" t="s">
        <v>35</v>
      </c>
      <c r="L12" s="67"/>
      <c r="M12" s="69" t="s">
        <v>35</v>
      </c>
      <c r="N12" s="67"/>
      <c r="O12" s="69" t="s">
        <v>35</v>
      </c>
      <c r="P12" s="67"/>
      <c r="Q12" s="265" t="s">
        <v>35</v>
      </c>
      <c r="R12" s="67"/>
      <c r="S12" s="19">
        <f aca="true" t="shared" si="1" ref="S12:S37">C12+D12+F12+H12+J12+L12+N12+P12+R12</f>
        <v>7.6</v>
      </c>
      <c r="T12" s="67">
        <v>11781.2</v>
      </c>
      <c r="U12" s="20">
        <f>S12*T12</f>
        <v>89537.12</v>
      </c>
      <c r="V12" s="73">
        <v>2</v>
      </c>
      <c r="W12" s="73">
        <v>8796</v>
      </c>
      <c r="X12" s="73"/>
      <c r="Y12" s="20">
        <f>U12*V12+W12+X12</f>
        <v>187870.24</v>
      </c>
      <c r="Z12" s="20">
        <f>Y12/0.701</f>
        <v>268003.1954350927</v>
      </c>
      <c r="AA12" s="20">
        <f>Z12+(Z12*16.65%)</f>
        <v>312625.72747503564</v>
      </c>
    </row>
    <row r="13" spans="1:27" ht="15">
      <c r="A13" s="55">
        <v>2</v>
      </c>
      <c r="B13" s="56" t="s">
        <v>58</v>
      </c>
      <c r="C13" s="68">
        <v>21.85</v>
      </c>
      <c r="D13" s="68">
        <v>6.55</v>
      </c>
      <c r="E13" s="70" t="s">
        <v>35</v>
      </c>
      <c r="F13" s="68"/>
      <c r="G13" s="70" t="s">
        <v>35</v>
      </c>
      <c r="H13" s="68"/>
      <c r="I13" s="70" t="s">
        <v>35</v>
      </c>
      <c r="J13" s="68"/>
      <c r="K13" s="70" t="s">
        <v>35</v>
      </c>
      <c r="L13" s="68"/>
      <c r="M13" s="70" t="s">
        <v>35</v>
      </c>
      <c r="N13" s="68"/>
      <c r="O13" s="70" t="s">
        <v>35</v>
      </c>
      <c r="P13" s="68"/>
      <c r="Q13" s="265" t="s">
        <v>35</v>
      </c>
      <c r="R13" s="68"/>
      <c r="S13" s="19">
        <f t="shared" si="1"/>
        <v>28.400000000000002</v>
      </c>
      <c r="T13" s="68">
        <v>2534.4</v>
      </c>
      <c r="U13" s="20">
        <f>S13*T13</f>
        <v>71976.96</v>
      </c>
      <c r="V13" s="74">
        <v>1</v>
      </c>
      <c r="W13" s="74">
        <v>2008</v>
      </c>
      <c r="X13" s="74"/>
      <c r="Y13" s="20">
        <f>U13*V13+W13+X13</f>
        <v>73984.96</v>
      </c>
      <c r="Z13" s="20">
        <f>Y13/0.701</f>
        <v>105542.02567760344</v>
      </c>
      <c r="AA13" s="20">
        <f aca="true" t="shared" si="2" ref="AA13:AA37">Z13+(Z13*16.65%)</f>
        <v>123114.77295292441</v>
      </c>
    </row>
    <row r="14" spans="1:27" ht="15">
      <c r="A14" s="55"/>
      <c r="B14" s="56" t="s">
        <v>58</v>
      </c>
      <c r="C14" s="68">
        <v>28.4</v>
      </c>
      <c r="D14" s="68"/>
      <c r="E14" s="70"/>
      <c r="F14" s="68"/>
      <c r="G14" s="70"/>
      <c r="H14" s="68"/>
      <c r="I14" s="70"/>
      <c r="J14" s="328"/>
      <c r="K14" s="70"/>
      <c r="L14" s="68"/>
      <c r="M14" s="70"/>
      <c r="N14" s="68"/>
      <c r="O14" s="70"/>
      <c r="P14" s="68"/>
      <c r="Q14" s="265"/>
      <c r="R14" s="68"/>
      <c r="S14" s="19">
        <f t="shared" si="1"/>
        <v>28.4</v>
      </c>
      <c r="T14" s="68">
        <v>2535.4</v>
      </c>
      <c r="U14" s="20">
        <f aca="true" t="shared" si="3" ref="U14:U20">S14*T14</f>
        <v>72005.36</v>
      </c>
      <c r="V14" s="74"/>
      <c r="W14" s="74">
        <v>6030</v>
      </c>
      <c r="X14" s="74"/>
      <c r="Y14" s="20">
        <f aca="true" t="shared" si="4" ref="Y14:Y20">U14*V14+W14+X14</f>
        <v>6030</v>
      </c>
      <c r="Z14" s="20">
        <f aca="true" t="shared" si="5" ref="Z14:Z20">Y14/0.701</f>
        <v>8601.997146932954</v>
      </c>
      <c r="AA14" s="20">
        <f t="shared" si="2"/>
        <v>10034.22967189729</v>
      </c>
    </row>
    <row r="15" spans="1:27" ht="15">
      <c r="A15" s="55"/>
      <c r="B15" s="56" t="s">
        <v>58</v>
      </c>
      <c r="C15" s="68">
        <v>4.67</v>
      </c>
      <c r="D15" s="68"/>
      <c r="E15" s="70"/>
      <c r="F15" s="68"/>
      <c r="G15" s="70"/>
      <c r="H15" s="68"/>
      <c r="I15" s="70"/>
      <c r="J15" s="328"/>
      <c r="K15" s="70"/>
      <c r="L15" s="68"/>
      <c r="M15" s="70"/>
      <c r="N15" s="68"/>
      <c r="O15" s="70"/>
      <c r="P15" s="68"/>
      <c r="Q15" s="265"/>
      <c r="R15" s="68"/>
      <c r="S15" s="19">
        <f t="shared" si="1"/>
        <v>4.67</v>
      </c>
      <c r="T15" s="68">
        <v>11781.2</v>
      </c>
      <c r="U15" s="20">
        <f t="shared" si="3"/>
        <v>55018.204000000005</v>
      </c>
      <c r="V15" s="74">
        <v>4</v>
      </c>
      <c r="W15" s="74">
        <v>7925</v>
      </c>
      <c r="X15" s="74"/>
      <c r="Y15" s="20">
        <f t="shared" si="4"/>
        <v>227997.81600000002</v>
      </c>
      <c r="Z15" s="20">
        <f t="shared" si="5"/>
        <v>325246.5278174038</v>
      </c>
      <c r="AA15" s="20">
        <f t="shared" si="2"/>
        <v>379400.0746990015</v>
      </c>
    </row>
    <row r="16" spans="1:27" ht="15">
      <c r="A16" s="55"/>
      <c r="B16" s="56" t="s">
        <v>58</v>
      </c>
      <c r="C16" s="68">
        <v>31</v>
      </c>
      <c r="D16" s="68"/>
      <c r="E16" s="70"/>
      <c r="F16" s="68"/>
      <c r="G16" s="70"/>
      <c r="H16" s="68"/>
      <c r="I16" s="70"/>
      <c r="J16" s="328"/>
      <c r="K16" s="70"/>
      <c r="L16" s="68"/>
      <c r="M16" s="70"/>
      <c r="N16" s="68"/>
      <c r="O16" s="70"/>
      <c r="P16" s="68"/>
      <c r="Q16" s="265"/>
      <c r="R16" s="68"/>
      <c r="S16" s="19">
        <f t="shared" si="1"/>
        <v>31</v>
      </c>
      <c r="T16" s="68">
        <v>2535.4</v>
      </c>
      <c r="U16" s="20">
        <f t="shared" si="3"/>
        <v>78597.40000000001</v>
      </c>
      <c r="V16" s="74">
        <v>1</v>
      </c>
      <c r="W16" s="74">
        <v>5274</v>
      </c>
      <c r="X16" s="74"/>
      <c r="Y16" s="20">
        <f t="shared" si="4"/>
        <v>83871.40000000001</v>
      </c>
      <c r="Z16" s="20">
        <f t="shared" si="5"/>
        <v>119645.36376604853</v>
      </c>
      <c r="AA16" s="20">
        <f t="shared" si="2"/>
        <v>139566.3168330956</v>
      </c>
    </row>
    <row r="17" spans="1:27" ht="15">
      <c r="A17" s="55"/>
      <c r="B17" s="56" t="s">
        <v>58</v>
      </c>
      <c r="C17" s="68">
        <v>14.85</v>
      </c>
      <c r="D17" s="68">
        <v>15.75</v>
      </c>
      <c r="E17" s="70"/>
      <c r="F17" s="68"/>
      <c r="G17" s="70"/>
      <c r="H17" s="68"/>
      <c r="I17" s="70"/>
      <c r="J17" s="328"/>
      <c r="K17" s="70"/>
      <c r="L17" s="68"/>
      <c r="M17" s="70"/>
      <c r="N17" s="68"/>
      <c r="O17" s="70"/>
      <c r="P17" s="68"/>
      <c r="Q17" s="265"/>
      <c r="R17" s="68"/>
      <c r="S17" s="19">
        <f t="shared" si="1"/>
        <v>30.6</v>
      </c>
      <c r="T17" s="68">
        <v>2535.4</v>
      </c>
      <c r="U17" s="20">
        <f t="shared" si="3"/>
        <v>77583.24</v>
      </c>
      <c r="V17" s="74">
        <v>2</v>
      </c>
      <c r="W17" s="74">
        <v>5205</v>
      </c>
      <c r="X17" s="74"/>
      <c r="Y17" s="20">
        <f t="shared" si="4"/>
        <v>160371.48</v>
      </c>
      <c r="Z17" s="20">
        <f t="shared" si="5"/>
        <v>228775.29243937237</v>
      </c>
      <c r="AA17" s="20">
        <f t="shared" si="2"/>
        <v>266866.3786305279</v>
      </c>
    </row>
    <row r="18" spans="1:27" ht="15">
      <c r="A18" s="55"/>
      <c r="B18" s="56" t="s">
        <v>58</v>
      </c>
      <c r="C18" s="68">
        <v>29.19</v>
      </c>
      <c r="D18" s="68"/>
      <c r="E18" s="70"/>
      <c r="F18" s="68"/>
      <c r="G18" s="70"/>
      <c r="H18" s="68"/>
      <c r="I18" s="70"/>
      <c r="J18" s="328"/>
      <c r="K18" s="70"/>
      <c r="L18" s="68"/>
      <c r="M18" s="70"/>
      <c r="N18" s="68"/>
      <c r="O18" s="70"/>
      <c r="P18" s="68"/>
      <c r="Q18" s="265"/>
      <c r="R18" s="68"/>
      <c r="S18" s="19">
        <f t="shared" si="1"/>
        <v>29.19</v>
      </c>
      <c r="T18" s="68">
        <v>2535.4</v>
      </c>
      <c r="U18" s="20">
        <f t="shared" si="3"/>
        <v>74008.326</v>
      </c>
      <c r="V18" s="74">
        <v>1</v>
      </c>
      <c r="W18" s="74">
        <v>2528</v>
      </c>
      <c r="X18" s="74"/>
      <c r="Y18" s="20">
        <f t="shared" si="4"/>
        <v>76536.326</v>
      </c>
      <c r="Z18" s="20">
        <f t="shared" si="5"/>
        <v>109181.63480741798</v>
      </c>
      <c r="AA18" s="20">
        <f t="shared" si="2"/>
        <v>127360.37700285309</v>
      </c>
    </row>
    <row r="19" spans="1:27" ht="15">
      <c r="A19" s="55"/>
      <c r="B19" s="56" t="s">
        <v>58</v>
      </c>
      <c r="C19" s="68">
        <v>28.62</v>
      </c>
      <c r="D19" s="68"/>
      <c r="E19" s="70"/>
      <c r="F19" s="68"/>
      <c r="G19" s="70"/>
      <c r="H19" s="68"/>
      <c r="I19" s="70"/>
      <c r="J19" s="328"/>
      <c r="K19" s="70"/>
      <c r="L19" s="68"/>
      <c r="M19" s="70"/>
      <c r="N19" s="68"/>
      <c r="O19" s="70"/>
      <c r="P19" s="68"/>
      <c r="Q19" s="265"/>
      <c r="R19" s="68"/>
      <c r="S19" s="19">
        <f t="shared" si="1"/>
        <v>28.62</v>
      </c>
      <c r="T19" s="68">
        <v>2535.4</v>
      </c>
      <c r="U19" s="20">
        <f t="shared" si="3"/>
        <v>72563.148</v>
      </c>
      <c r="V19" s="74">
        <v>1</v>
      </c>
      <c r="W19" s="74">
        <v>300</v>
      </c>
      <c r="X19" s="74"/>
      <c r="Y19" s="20">
        <f t="shared" si="4"/>
        <v>72863.148</v>
      </c>
      <c r="Z19" s="20">
        <f t="shared" si="5"/>
        <v>103941.72325249643</v>
      </c>
      <c r="AA19" s="20">
        <f t="shared" si="2"/>
        <v>121248.02017403708</v>
      </c>
    </row>
    <row r="20" spans="1:27" ht="15">
      <c r="A20" s="55"/>
      <c r="B20" s="56" t="s">
        <v>58</v>
      </c>
      <c r="C20" s="68">
        <v>14.85</v>
      </c>
      <c r="D20" s="68">
        <v>16.16</v>
      </c>
      <c r="E20" s="70"/>
      <c r="F20" s="68"/>
      <c r="G20" s="70"/>
      <c r="H20" s="68"/>
      <c r="I20" s="70"/>
      <c r="J20" s="328"/>
      <c r="K20" s="70"/>
      <c r="L20" s="68"/>
      <c r="M20" s="70"/>
      <c r="N20" s="68"/>
      <c r="O20" s="70"/>
      <c r="P20" s="68"/>
      <c r="Q20" s="265"/>
      <c r="R20" s="68"/>
      <c r="S20" s="19">
        <f t="shared" si="1"/>
        <v>31.009999999999998</v>
      </c>
      <c r="T20" s="68">
        <v>2535.4</v>
      </c>
      <c r="U20" s="20">
        <f t="shared" si="3"/>
        <v>78622.754</v>
      </c>
      <c r="V20" s="74">
        <v>1</v>
      </c>
      <c r="W20" s="74">
        <v>5507</v>
      </c>
      <c r="X20" s="74"/>
      <c r="Y20" s="20">
        <f t="shared" si="4"/>
        <v>84129.754</v>
      </c>
      <c r="Z20" s="20">
        <f t="shared" si="5"/>
        <v>120013.9144079886</v>
      </c>
      <c r="AA20" s="20">
        <f t="shared" si="2"/>
        <v>139996.23115691871</v>
      </c>
    </row>
    <row r="21" spans="1:27" ht="28.5" customHeight="1">
      <c r="A21" s="55">
        <v>3</v>
      </c>
      <c r="B21" s="56" t="s">
        <v>184</v>
      </c>
      <c r="C21" s="57">
        <v>12.05</v>
      </c>
      <c r="D21" s="68">
        <v>10.45</v>
      </c>
      <c r="E21" s="70" t="s">
        <v>35</v>
      </c>
      <c r="F21" s="68"/>
      <c r="G21" s="70" t="s">
        <v>35</v>
      </c>
      <c r="H21" s="68"/>
      <c r="I21" s="70">
        <v>0.1</v>
      </c>
      <c r="J21" s="71"/>
      <c r="K21" s="70" t="s">
        <v>35</v>
      </c>
      <c r="L21" s="68"/>
      <c r="M21" s="70" t="s">
        <v>35</v>
      </c>
      <c r="N21" s="68"/>
      <c r="O21" s="70" t="s">
        <v>35</v>
      </c>
      <c r="P21" s="68"/>
      <c r="Q21" s="265" t="s">
        <v>35</v>
      </c>
      <c r="R21" s="68"/>
      <c r="S21" s="19">
        <f t="shared" si="1"/>
        <v>22.5</v>
      </c>
      <c r="T21" s="68">
        <v>2764.88</v>
      </c>
      <c r="U21" s="20">
        <f aca="true" t="shared" si="6" ref="U21:U56">S21*T21</f>
        <v>62209.8</v>
      </c>
      <c r="V21" s="74">
        <v>1</v>
      </c>
      <c r="W21" s="74">
        <v>1725</v>
      </c>
      <c r="X21" s="74">
        <v>1000</v>
      </c>
      <c r="Y21" s="20">
        <f>U21*V21+W21+X21</f>
        <v>64934.8</v>
      </c>
      <c r="Z21" s="58">
        <f>Y21/0.701</f>
        <v>92631.66904422255</v>
      </c>
      <c r="AA21" s="20">
        <f t="shared" si="2"/>
        <v>108054.84194008561</v>
      </c>
    </row>
    <row r="22" spans="1:26" ht="28.5" customHeight="1">
      <c r="A22" s="55">
        <v>4</v>
      </c>
      <c r="B22" s="56" t="s">
        <v>184</v>
      </c>
      <c r="C22" s="57"/>
      <c r="D22" s="68"/>
      <c r="E22" s="70"/>
      <c r="F22" s="68"/>
      <c r="G22" s="70"/>
      <c r="H22" s="68"/>
      <c r="I22" s="70"/>
      <c r="J22" s="71"/>
      <c r="K22" s="70"/>
      <c r="L22" s="68"/>
      <c r="M22" s="70"/>
      <c r="N22" s="68"/>
      <c r="O22" s="70"/>
      <c r="P22" s="68"/>
      <c r="Q22" s="265"/>
      <c r="R22" s="68"/>
      <c r="S22" s="19"/>
      <c r="T22" s="68"/>
      <c r="U22" s="20"/>
      <c r="V22" s="74"/>
      <c r="W22" s="74">
        <v>0.004</v>
      </c>
      <c r="X22" s="74"/>
      <c r="Y22" s="20">
        <f aca="true" t="shared" si="7" ref="Y22:Y44">U22*V22+W22+X22</f>
        <v>0.004</v>
      </c>
      <c r="Z22" s="58">
        <f aca="true" t="shared" si="8" ref="Z22:Z56">Y22/0.701</f>
        <v>0.005706134094151213</v>
      </c>
    </row>
    <row r="23" spans="1:26" ht="28.5" customHeight="1">
      <c r="A23" s="55">
        <v>5</v>
      </c>
      <c r="B23" s="56" t="s">
        <v>184</v>
      </c>
      <c r="C23" s="57"/>
      <c r="D23" s="68"/>
      <c r="E23" s="70"/>
      <c r="F23" s="68"/>
      <c r="G23" s="70"/>
      <c r="H23" s="68"/>
      <c r="I23" s="70"/>
      <c r="J23" s="71"/>
      <c r="K23" s="70"/>
      <c r="L23" s="68"/>
      <c r="M23" s="70"/>
      <c r="N23" s="68"/>
      <c r="O23" s="70"/>
      <c r="P23" s="68"/>
      <c r="Q23" s="265"/>
      <c r="R23" s="68"/>
      <c r="S23" s="19"/>
      <c r="T23" s="68"/>
      <c r="U23" s="20"/>
      <c r="V23" s="74"/>
      <c r="W23" s="74">
        <v>0.004</v>
      </c>
      <c r="X23" s="74"/>
      <c r="Y23" s="20">
        <f t="shared" si="7"/>
        <v>0.004</v>
      </c>
      <c r="Z23" s="58">
        <f t="shared" si="8"/>
        <v>0.005706134094151213</v>
      </c>
    </row>
    <row r="24" spans="1:27" ht="15">
      <c r="A24" s="17">
        <v>6</v>
      </c>
      <c r="B24" s="18" t="s">
        <v>186</v>
      </c>
      <c r="C24" s="19">
        <v>10.77</v>
      </c>
      <c r="D24" s="67">
        <v>8.2</v>
      </c>
      <c r="E24" s="69" t="s">
        <v>35</v>
      </c>
      <c r="F24" s="67"/>
      <c r="G24" s="69" t="s">
        <v>35</v>
      </c>
      <c r="H24" s="67"/>
      <c r="I24" s="69" t="s">
        <v>35</v>
      </c>
      <c r="J24" s="67"/>
      <c r="K24" s="69" t="s">
        <v>35</v>
      </c>
      <c r="L24" s="67"/>
      <c r="M24" s="69" t="s">
        <v>35</v>
      </c>
      <c r="N24" s="67"/>
      <c r="O24" s="69" t="s">
        <v>35</v>
      </c>
      <c r="P24" s="67"/>
      <c r="Q24" s="265" t="s">
        <v>35</v>
      </c>
      <c r="R24" s="67"/>
      <c r="S24" s="19">
        <f t="shared" si="1"/>
        <v>18.97</v>
      </c>
      <c r="T24" s="67">
        <v>2764.88</v>
      </c>
      <c r="U24" s="20">
        <f t="shared" si="6"/>
        <v>52449.7736</v>
      </c>
      <c r="V24" s="73">
        <v>4</v>
      </c>
      <c r="W24" s="74">
        <v>3639</v>
      </c>
      <c r="X24" s="73">
        <v>2000</v>
      </c>
      <c r="Y24" s="20">
        <f t="shared" si="7"/>
        <v>215438.0944</v>
      </c>
      <c r="Z24" s="58">
        <f t="shared" si="8"/>
        <v>307329.66390870186</v>
      </c>
      <c r="AA24" s="20">
        <f t="shared" si="2"/>
        <v>358500.05294950074</v>
      </c>
    </row>
    <row r="25" spans="1:27" ht="15">
      <c r="A25" s="17">
        <v>7</v>
      </c>
      <c r="B25" s="18" t="s">
        <v>186</v>
      </c>
      <c r="C25" s="19">
        <v>10.77</v>
      </c>
      <c r="D25" s="67">
        <v>10.09</v>
      </c>
      <c r="E25" s="69"/>
      <c r="F25" s="67"/>
      <c r="G25" s="69">
        <v>0.1</v>
      </c>
      <c r="H25" s="67"/>
      <c r="I25" s="69"/>
      <c r="J25" s="67"/>
      <c r="K25" s="69"/>
      <c r="L25" s="67"/>
      <c r="M25" s="69"/>
      <c r="N25" s="67"/>
      <c r="O25" s="69"/>
      <c r="P25" s="67"/>
      <c r="Q25" s="265"/>
      <c r="R25" s="67"/>
      <c r="S25" s="19">
        <f t="shared" si="1"/>
        <v>20.86</v>
      </c>
      <c r="T25" s="67">
        <v>2764.88</v>
      </c>
      <c r="U25" s="20">
        <f t="shared" si="6"/>
        <v>57675.3968</v>
      </c>
      <c r="V25" s="73"/>
      <c r="W25" s="74"/>
      <c r="X25" s="73"/>
      <c r="Y25" s="20">
        <f t="shared" si="7"/>
        <v>0</v>
      </c>
      <c r="Z25" s="58">
        <f t="shared" si="8"/>
        <v>0</v>
      </c>
      <c r="AA25" s="20">
        <f t="shared" si="2"/>
        <v>0</v>
      </c>
    </row>
    <row r="26" spans="1:27" ht="15">
      <c r="A26" s="17">
        <v>8</v>
      </c>
      <c r="B26" s="18" t="s">
        <v>186</v>
      </c>
      <c r="C26" s="19"/>
      <c r="D26" s="67"/>
      <c r="E26" s="69"/>
      <c r="F26" s="67"/>
      <c r="G26" s="69"/>
      <c r="H26" s="67"/>
      <c r="I26" s="69"/>
      <c r="J26" s="67"/>
      <c r="K26" s="69"/>
      <c r="L26" s="67"/>
      <c r="M26" s="69"/>
      <c r="N26" s="67"/>
      <c r="O26" s="69"/>
      <c r="P26" s="67"/>
      <c r="Q26" s="265"/>
      <c r="R26" s="67"/>
      <c r="S26" s="19"/>
      <c r="T26" s="67"/>
      <c r="U26" s="20"/>
      <c r="V26" s="73"/>
      <c r="W26" s="74">
        <v>0.004</v>
      </c>
      <c r="X26" s="73"/>
      <c r="Y26" s="20">
        <f t="shared" si="7"/>
        <v>0.004</v>
      </c>
      <c r="Z26" s="58">
        <f t="shared" si="8"/>
        <v>0.005706134094151213</v>
      </c>
      <c r="AA26" s="20"/>
    </row>
    <row r="27" spans="1:27" ht="15">
      <c r="A27" s="17">
        <v>9</v>
      </c>
      <c r="B27" s="21" t="s">
        <v>187</v>
      </c>
      <c r="C27" s="19"/>
      <c r="D27" s="67"/>
      <c r="E27" s="69" t="s">
        <v>35</v>
      </c>
      <c r="F27" s="67"/>
      <c r="G27" s="69"/>
      <c r="H27" s="67"/>
      <c r="I27" s="69" t="s">
        <v>35</v>
      </c>
      <c r="J27" s="67"/>
      <c r="K27" s="69" t="s">
        <v>35</v>
      </c>
      <c r="L27" s="67"/>
      <c r="M27" s="69" t="s">
        <v>35</v>
      </c>
      <c r="N27" s="67"/>
      <c r="O27" s="69" t="s">
        <v>35</v>
      </c>
      <c r="P27" s="67"/>
      <c r="Q27" s="265" t="s">
        <v>35</v>
      </c>
      <c r="R27" s="67"/>
      <c r="S27" s="19"/>
      <c r="T27" s="67"/>
      <c r="U27" s="20"/>
      <c r="V27" s="73"/>
      <c r="W27" s="74">
        <v>0.004</v>
      </c>
      <c r="X27" s="73"/>
      <c r="Y27" s="20">
        <f t="shared" si="7"/>
        <v>0.004</v>
      </c>
      <c r="Z27" s="58">
        <f t="shared" si="8"/>
        <v>0.005706134094151213</v>
      </c>
      <c r="AA27" s="20">
        <f t="shared" si="2"/>
        <v>0.0066562054208273895</v>
      </c>
    </row>
    <row r="28" spans="1:27" ht="15">
      <c r="A28" s="17">
        <v>10</v>
      </c>
      <c r="B28" s="21" t="s">
        <v>187</v>
      </c>
      <c r="C28" s="19"/>
      <c r="D28" s="67"/>
      <c r="E28" s="69"/>
      <c r="F28" s="67"/>
      <c r="G28" s="69"/>
      <c r="H28" s="67"/>
      <c r="I28" s="69"/>
      <c r="J28" s="67"/>
      <c r="K28" s="69"/>
      <c r="L28" s="67"/>
      <c r="M28" s="69"/>
      <c r="N28" s="67"/>
      <c r="O28" s="69"/>
      <c r="P28" s="67"/>
      <c r="Q28" s="265"/>
      <c r="R28" s="67"/>
      <c r="S28" s="19"/>
      <c r="T28" s="67"/>
      <c r="U28" s="20"/>
      <c r="V28" s="73"/>
      <c r="W28" s="74"/>
      <c r="X28" s="73"/>
      <c r="Y28" s="20">
        <f t="shared" si="7"/>
        <v>0</v>
      </c>
      <c r="Z28" s="58">
        <f t="shared" si="8"/>
        <v>0</v>
      </c>
      <c r="AA28" s="20">
        <f t="shared" si="2"/>
        <v>0</v>
      </c>
    </row>
    <row r="29" spans="1:27" ht="15">
      <c r="A29" s="17">
        <v>11</v>
      </c>
      <c r="B29" s="21" t="s">
        <v>187</v>
      </c>
      <c r="C29" s="19">
        <v>10.45</v>
      </c>
      <c r="D29" s="67">
        <v>5.75</v>
      </c>
      <c r="E29" s="69"/>
      <c r="F29" s="67"/>
      <c r="G29" s="69"/>
      <c r="H29" s="67"/>
      <c r="I29" s="69"/>
      <c r="J29" s="67"/>
      <c r="K29" s="69"/>
      <c r="L29" s="67"/>
      <c r="M29" s="69"/>
      <c r="N29" s="67"/>
      <c r="O29" s="69"/>
      <c r="P29" s="67"/>
      <c r="Q29" s="265"/>
      <c r="R29" s="67"/>
      <c r="S29" s="19">
        <f t="shared" si="1"/>
        <v>16.2</v>
      </c>
      <c r="T29" s="67">
        <v>2764.88</v>
      </c>
      <c r="U29" s="20">
        <f t="shared" si="6"/>
        <v>44791.056</v>
      </c>
      <c r="V29" s="73">
        <v>3</v>
      </c>
      <c r="W29" s="74">
        <v>984</v>
      </c>
      <c r="X29" s="73">
        <v>500</v>
      </c>
      <c r="Y29" s="20">
        <f t="shared" si="7"/>
        <v>135857.168</v>
      </c>
      <c r="Z29" s="58">
        <f t="shared" si="8"/>
        <v>193804.8045649073</v>
      </c>
      <c r="AA29" s="20">
        <f t="shared" si="2"/>
        <v>226073.30452496436</v>
      </c>
    </row>
    <row r="30" spans="1:27" ht="27" customHeight="1">
      <c r="A30" s="17">
        <v>12</v>
      </c>
      <c r="B30" s="18" t="s">
        <v>26</v>
      </c>
      <c r="C30" s="19">
        <v>9.91</v>
      </c>
      <c r="D30" s="67">
        <v>3.6</v>
      </c>
      <c r="E30" s="69" t="s">
        <v>35</v>
      </c>
      <c r="F30" s="67"/>
      <c r="G30" s="69" t="s">
        <v>35</v>
      </c>
      <c r="H30" s="67"/>
      <c r="I30" s="69" t="s">
        <v>35</v>
      </c>
      <c r="J30" s="67"/>
      <c r="K30" s="69" t="s">
        <v>35</v>
      </c>
      <c r="L30" s="67"/>
      <c r="M30" s="69" t="s">
        <v>35</v>
      </c>
      <c r="N30" s="67"/>
      <c r="O30" s="69" t="s">
        <v>35</v>
      </c>
      <c r="P30" s="67"/>
      <c r="Q30" s="265" t="s">
        <v>35</v>
      </c>
      <c r="R30" s="67"/>
      <c r="S30" s="19">
        <f t="shared" si="1"/>
        <v>13.51</v>
      </c>
      <c r="T30" s="67">
        <v>2764.88</v>
      </c>
      <c r="U30" s="20">
        <f t="shared" si="6"/>
        <v>37353.5288</v>
      </c>
      <c r="V30" s="73">
        <v>1</v>
      </c>
      <c r="W30" s="74">
        <v>816</v>
      </c>
      <c r="X30" s="73"/>
      <c r="Y30" s="20">
        <f t="shared" si="7"/>
        <v>38169.5288</v>
      </c>
      <c r="Z30" s="58">
        <f t="shared" si="8"/>
        <v>54450.112410841655</v>
      </c>
      <c r="AA30" s="20">
        <f t="shared" si="2"/>
        <v>63516.05612724679</v>
      </c>
    </row>
    <row r="31" spans="1:27" ht="27" customHeight="1">
      <c r="A31" s="17">
        <v>13</v>
      </c>
      <c r="B31" s="18" t="s">
        <v>26</v>
      </c>
      <c r="C31" s="19"/>
      <c r="D31" s="67"/>
      <c r="E31" s="69"/>
      <c r="F31" s="67"/>
      <c r="G31" s="69"/>
      <c r="H31" s="67"/>
      <c r="I31" s="69"/>
      <c r="J31" s="67"/>
      <c r="K31" s="69"/>
      <c r="L31" s="67"/>
      <c r="M31" s="69"/>
      <c r="N31" s="67"/>
      <c r="O31" s="69"/>
      <c r="P31" s="67"/>
      <c r="Q31" s="265"/>
      <c r="R31" s="67"/>
      <c r="S31" s="19">
        <f t="shared" si="1"/>
        <v>0</v>
      </c>
      <c r="T31" s="67"/>
      <c r="U31" s="20">
        <f t="shared" si="6"/>
        <v>0</v>
      </c>
      <c r="V31" s="73"/>
      <c r="W31" s="74">
        <v>0.004</v>
      </c>
      <c r="X31" s="73"/>
      <c r="Y31" s="20">
        <f t="shared" si="7"/>
        <v>0.004</v>
      </c>
      <c r="Z31" s="58"/>
      <c r="AA31" s="20"/>
    </row>
    <row r="32" spans="1:27" ht="15">
      <c r="A32" s="17">
        <v>14</v>
      </c>
      <c r="B32" s="18" t="s">
        <v>188</v>
      </c>
      <c r="C32" s="19"/>
      <c r="D32" s="67"/>
      <c r="E32" s="69" t="s">
        <v>35</v>
      </c>
      <c r="F32" s="67"/>
      <c r="G32" s="69" t="s">
        <v>35</v>
      </c>
      <c r="H32" s="67"/>
      <c r="I32" s="69" t="s">
        <v>35</v>
      </c>
      <c r="J32" s="67"/>
      <c r="K32" s="69" t="s">
        <v>35</v>
      </c>
      <c r="L32" s="67"/>
      <c r="M32" s="69" t="s">
        <v>35</v>
      </c>
      <c r="N32" s="67"/>
      <c r="O32" s="69" t="s">
        <v>35</v>
      </c>
      <c r="P32" s="67"/>
      <c r="Q32" s="265" t="s">
        <v>35</v>
      </c>
      <c r="R32" s="67"/>
      <c r="S32" s="19">
        <f t="shared" si="1"/>
        <v>0</v>
      </c>
      <c r="T32" s="67"/>
      <c r="U32" s="20">
        <f t="shared" si="6"/>
        <v>0</v>
      </c>
      <c r="V32" s="73"/>
      <c r="W32" s="74">
        <v>0.004</v>
      </c>
      <c r="X32" s="73"/>
      <c r="Y32" s="20">
        <f t="shared" si="7"/>
        <v>0.004</v>
      </c>
      <c r="Z32" s="58">
        <f t="shared" si="8"/>
        <v>0.005706134094151213</v>
      </c>
      <c r="AA32" s="20">
        <f t="shared" si="2"/>
        <v>0.0066562054208273895</v>
      </c>
    </row>
    <row r="33" spans="1:27" ht="15">
      <c r="A33" s="17">
        <v>15</v>
      </c>
      <c r="B33" s="21" t="s">
        <v>192</v>
      </c>
      <c r="C33" s="19">
        <v>8.85</v>
      </c>
      <c r="D33" s="67">
        <v>1.2</v>
      </c>
      <c r="E33" s="69" t="s">
        <v>35</v>
      </c>
      <c r="F33" s="67"/>
      <c r="G33" s="69" t="s">
        <v>35</v>
      </c>
      <c r="H33" s="67"/>
      <c r="I33" s="69" t="s">
        <v>35</v>
      </c>
      <c r="J33" s="67"/>
      <c r="K33" s="69"/>
      <c r="L33" s="67"/>
      <c r="M33" s="69" t="s">
        <v>35</v>
      </c>
      <c r="N33" s="67"/>
      <c r="O33" s="69" t="s">
        <v>35</v>
      </c>
      <c r="P33" s="67"/>
      <c r="Q33" s="265" t="s">
        <v>35</v>
      </c>
      <c r="R33" s="67"/>
      <c r="S33" s="19">
        <f t="shared" si="1"/>
        <v>10.049999999999999</v>
      </c>
      <c r="T33" s="67">
        <v>3041.37</v>
      </c>
      <c r="U33" s="20">
        <f t="shared" si="6"/>
        <v>30565.768499999995</v>
      </c>
      <c r="V33" s="73">
        <v>2</v>
      </c>
      <c r="W33" s="74">
        <v>913</v>
      </c>
      <c r="X33" s="73">
        <v>1000</v>
      </c>
      <c r="Y33" s="20">
        <f t="shared" si="7"/>
        <v>63044.53699999999</v>
      </c>
      <c r="Z33" s="58">
        <f t="shared" si="8"/>
        <v>89935.14550641939</v>
      </c>
      <c r="AA33" s="20">
        <f t="shared" si="2"/>
        <v>104909.34723323821</v>
      </c>
    </row>
    <row r="34" spans="1:27" ht="15">
      <c r="A34" s="17"/>
      <c r="B34" s="21" t="s">
        <v>196</v>
      </c>
      <c r="C34" s="19">
        <v>6.4</v>
      </c>
      <c r="D34" s="67">
        <v>0.53</v>
      </c>
      <c r="E34" s="69"/>
      <c r="F34" s="67"/>
      <c r="G34" s="69"/>
      <c r="H34" s="67"/>
      <c r="I34" s="69"/>
      <c r="J34" s="67"/>
      <c r="K34" s="69"/>
      <c r="L34" s="67"/>
      <c r="M34" s="69"/>
      <c r="N34" s="67"/>
      <c r="O34" s="69"/>
      <c r="P34" s="67"/>
      <c r="Q34" s="265"/>
      <c r="R34" s="67"/>
      <c r="S34" s="19">
        <f t="shared" si="1"/>
        <v>6.930000000000001</v>
      </c>
      <c r="T34" s="67">
        <v>3041.37</v>
      </c>
      <c r="U34" s="20">
        <f t="shared" si="6"/>
        <v>21076.6941</v>
      </c>
      <c r="V34" s="73">
        <v>1</v>
      </c>
      <c r="W34" s="74">
        <v>1322</v>
      </c>
      <c r="X34" s="73">
        <v>500</v>
      </c>
      <c r="Y34" s="20">
        <f t="shared" si="7"/>
        <v>22898.6941</v>
      </c>
      <c r="Z34" s="58">
        <f t="shared" si="8"/>
        <v>32665.754778887305</v>
      </c>
      <c r="AA34" s="20">
        <f t="shared" si="2"/>
        <v>38104.60294957204</v>
      </c>
    </row>
    <row r="35" spans="1:27" ht="15">
      <c r="A35" s="17">
        <v>9</v>
      </c>
      <c r="B35" s="18"/>
      <c r="C35" s="19"/>
      <c r="D35" s="67"/>
      <c r="E35" s="69" t="s">
        <v>35</v>
      </c>
      <c r="F35" s="67"/>
      <c r="G35" s="69" t="s">
        <v>35</v>
      </c>
      <c r="H35" s="67"/>
      <c r="I35" s="69" t="s">
        <v>35</v>
      </c>
      <c r="J35" s="67"/>
      <c r="K35" s="69" t="s">
        <v>35</v>
      </c>
      <c r="L35" s="67"/>
      <c r="M35" s="69" t="s">
        <v>35</v>
      </c>
      <c r="N35" s="67"/>
      <c r="O35" s="69" t="s">
        <v>35</v>
      </c>
      <c r="P35" s="67"/>
      <c r="Q35" s="265" t="s">
        <v>35</v>
      </c>
      <c r="R35" s="67"/>
      <c r="S35" s="19">
        <f t="shared" si="1"/>
        <v>0</v>
      </c>
      <c r="T35" s="67"/>
      <c r="U35" s="20">
        <f t="shared" si="6"/>
        <v>0</v>
      </c>
      <c r="V35" s="73"/>
      <c r="W35" s="74">
        <v>0.004</v>
      </c>
      <c r="X35" s="73"/>
      <c r="Y35" s="20">
        <f t="shared" si="7"/>
        <v>0.004</v>
      </c>
      <c r="Z35" s="58">
        <f t="shared" si="8"/>
        <v>0.005706134094151213</v>
      </c>
      <c r="AA35" s="20">
        <f t="shared" si="2"/>
        <v>0.0066562054208273895</v>
      </c>
    </row>
    <row r="36" spans="1:27" ht="15">
      <c r="A36" s="17">
        <v>10</v>
      </c>
      <c r="B36" s="18"/>
      <c r="C36" s="19"/>
      <c r="D36" s="67"/>
      <c r="E36" s="69" t="s">
        <v>35</v>
      </c>
      <c r="F36" s="67"/>
      <c r="G36" s="69" t="s">
        <v>35</v>
      </c>
      <c r="H36" s="67"/>
      <c r="I36" s="69" t="s">
        <v>35</v>
      </c>
      <c r="J36" s="67"/>
      <c r="K36" s="69" t="s">
        <v>35</v>
      </c>
      <c r="L36" s="67"/>
      <c r="M36" s="69" t="s">
        <v>35</v>
      </c>
      <c r="N36" s="67"/>
      <c r="O36" s="69" t="s">
        <v>35</v>
      </c>
      <c r="P36" s="67"/>
      <c r="Q36" s="265" t="s">
        <v>35</v>
      </c>
      <c r="R36" s="67"/>
      <c r="S36" s="19">
        <f t="shared" si="1"/>
        <v>0</v>
      </c>
      <c r="T36" s="67"/>
      <c r="U36" s="20">
        <f t="shared" si="6"/>
        <v>0</v>
      </c>
      <c r="V36" s="73"/>
      <c r="W36" s="74">
        <v>0.004</v>
      </c>
      <c r="X36" s="73"/>
      <c r="Y36" s="20">
        <f t="shared" si="7"/>
        <v>0.004</v>
      </c>
      <c r="Z36" s="58">
        <f t="shared" si="8"/>
        <v>0.005706134094151213</v>
      </c>
      <c r="AA36" s="20">
        <f t="shared" si="2"/>
        <v>0.0066562054208273895</v>
      </c>
    </row>
    <row r="37" spans="1:27" ht="15">
      <c r="A37" s="17">
        <v>11</v>
      </c>
      <c r="B37" s="18"/>
      <c r="C37" s="19"/>
      <c r="D37" s="67"/>
      <c r="E37" s="69" t="s">
        <v>35</v>
      </c>
      <c r="F37" s="67"/>
      <c r="G37" s="69" t="s">
        <v>35</v>
      </c>
      <c r="H37" s="67"/>
      <c r="I37" s="69" t="s">
        <v>35</v>
      </c>
      <c r="J37" s="67"/>
      <c r="K37" s="69" t="s">
        <v>35</v>
      </c>
      <c r="L37" s="67"/>
      <c r="M37" s="69" t="s">
        <v>35</v>
      </c>
      <c r="N37" s="67"/>
      <c r="O37" s="69" t="s">
        <v>35</v>
      </c>
      <c r="P37" s="67"/>
      <c r="Q37" s="265" t="s">
        <v>35</v>
      </c>
      <c r="R37" s="67"/>
      <c r="S37" s="19">
        <f t="shared" si="1"/>
        <v>0</v>
      </c>
      <c r="T37" s="67"/>
      <c r="U37" s="20">
        <f t="shared" si="6"/>
        <v>0</v>
      </c>
      <c r="V37" s="73"/>
      <c r="W37" s="74">
        <v>0.004</v>
      </c>
      <c r="X37" s="73"/>
      <c r="Y37" s="20">
        <f t="shared" si="7"/>
        <v>0.004</v>
      </c>
      <c r="Z37" s="58">
        <f t="shared" si="8"/>
        <v>0.005706134094151213</v>
      </c>
      <c r="AA37" s="20">
        <f t="shared" si="2"/>
        <v>0.0066562054208273895</v>
      </c>
    </row>
    <row r="38" spans="1:27" ht="19.5">
      <c r="A38" s="17"/>
      <c r="B38" s="52" t="s">
        <v>56</v>
      </c>
      <c r="C38" s="63">
        <f>SUM(C39:C56)</f>
        <v>161.42</v>
      </c>
      <c r="D38" s="63">
        <f>SUM(D39:D56)</f>
        <v>95.18000000000002</v>
      </c>
      <c r="E38" s="61"/>
      <c r="F38" s="59"/>
      <c r="G38" s="61"/>
      <c r="H38" s="59"/>
      <c r="I38" s="61"/>
      <c r="J38" s="59"/>
      <c r="K38" s="61"/>
      <c r="L38" s="59"/>
      <c r="M38" s="61"/>
      <c r="N38" s="59"/>
      <c r="O38" s="61"/>
      <c r="P38" s="59"/>
      <c r="Q38" s="59"/>
      <c r="R38" s="59"/>
      <c r="S38" s="63">
        <f>SUM(S39:S56)</f>
        <v>256.59999999999997</v>
      </c>
      <c r="T38" s="59"/>
      <c r="U38" s="60">
        <f t="shared" si="6"/>
        <v>0</v>
      </c>
      <c r="V38" s="64">
        <f aca="true" t="shared" si="9" ref="V38:AA38">SUM(V39:V56)</f>
        <v>79</v>
      </c>
      <c r="W38" s="64">
        <f t="shared" si="9"/>
        <v>315598.008</v>
      </c>
      <c r="X38" s="64">
        <f t="shared" si="9"/>
        <v>43000</v>
      </c>
      <c r="Y38" s="64">
        <f>SUM(Y39:Y56)</f>
        <v>3782036.9089</v>
      </c>
      <c r="Z38" s="64">
        <f>SUM(Z39:Z56)</f>
        <v>5395202.437803139</v>
      </c>
      <c r="AA38" s="64">
        <f t="shared" si="9"/>
        <v>6293503.64369736</v>
      </c>
    </row>
    <row r="39" spans="1:27" ht="28.5" customHeight="1">
      <c r="A39" s="17">
        <v>3</v>
      </c>
      <c r="B39" s="18" t="s">
        <v>189</v>
      </c>
      <c r="C39" s="19">
        <v>12.05</v>
      </c>
      <c r="D39" s="67">
        <v>10.45</v>
      </c>
      <c r="E39" s="69" t="s">
        <v>35</v>
      </c>
      <c r="F39" s="67"/>
      <c r="G39" s="69" t="s">
        <v>35</v>
      </c>
      <c r="H39" s="67"/>
      <c r="I39" s="69">
        <v>0.1</v>
      </c>
      <c r="J39" s="72"/>
      <c r="K39" s="69" t="s">
        <v>35</v>
      </c>
      <c r="L39" s="67"/>
      <c r="M39" s="69" t="s">
        <v>35</v>
      </c>
      <c r="N39" s="67"/>
      <c r="O39" s="69" t="s">
        <v>35</v>
      </c>
      <c r="P39" s="67"/>
      <c r="Q39" s="69" t="s">
        <v>35</v>
      </c>
      <c r="R39" s="67"/>
      <c r="S39" s="19">
        <f>C39+D39+F39+H39+J39+L39+N39+P39+R39</f>
        <v>22.5</v>
      </c>
      <c r="T39" s="67">
        <v>2764.88</v>
      </c>
      <c r="U39" s="20">
        <f t="shared" si="6"/>
        <v>62209.8</v>
      </c>
      <c r="V39" s="73">
        <v>9</v>
      </c>
      <c r="W39" s="73">
        <v>47000</v>
      </c>
      <c r="X39" s="73">
        <v>10000</v>
      </c>
      <c r="Y39" s="20">
        <f t="shared" si="7"/>
        <v>616888.2000000001</v>
      </c>
      <c r="Z39" s="58">
        <f t="shared" si="8"/>
        <v>880011.6975748931</v>
      </c>
      <c r="AA39" s="20">
        <f>Z39+(Z39*16.65%)</f>
        <v>1026533.6452211128</v>
      </c>
    </row>
    <row r="40" spans="1:27" ht="28.5" customHeight="1">
      <c r="A40" s="17"/>
      <c r="B40" s="18" t="s">
        <v>190</v>
      </c>
      <c r="C40" s="19">
        <v>12.05</v>
      </c>
      <c r="D40" s="67">
        <v>12.49</v>
      </c>
      <c r="E40" s="69"/>
      <c r="F40" s="67"/>
      <c r="G40" s="69"/>
      <c r="H40" s="67"/>
      <c r="I40" s="69">
        <v>0.1</v>
      </c>
      <c r="J40" s="72"/>
      <c r="K40" s="69"/>
      <c r="L40" s="67"/>
      <c r="M40" s="69"/>
      <c r="N40" s="67"/>
      <c r="O40" s="69"/>
      <c r="P40" s="67"/>
      <c r="Q40" s="69">
        <v>0.1</v>
      </c>
      <c r="R40" s="67"/>
      <c r="S40" s="19">
        <f>C40+D40+F40+H40+J40+L40+N40+P40+R40</f>
        <v>24.54</v>
      </c>
      <c r="T40" s="67">
        <v>2764.88</v>
      </c>
      <c r="U40" s="20">
        <f t="shared" si="6"/>
        <v>67850.1552</v>
      </c>
      <c r="V40" s="73">
        <v>1</v>
      </c>
      <c r="W40" s="73">
        <v>988</v>
      </c>
      <c r="X40" s="73">
        <v>1000</v>
      </c>
      <c r="Y40" s="20">
        <f t="shared" si="7"/>
        <v>69838.1552</v>
      </c>
      <c r="Z40" s="58">
        <f t="shared" si="8"/>
        <v>99626.46961483595</v>
      </c>
      <c r="AA40" s="20">
        <f>Z40+(Z40*16.65%)</f>
        <v>116214.27680570613</v>
      </c>
    </row>
    <row r="41" spans="1:27" ht="15">
      <c r="A41" s="17">
        <v>4</v>
      </c>
      <c r="B41" s="18" t="s">
        <v>190</v>
      </c>
      <c r="C41" s="19">
        <v>12.05</v>
      </c>
      <c r="D41" s="67">
        <v>9.42</v>
      </c>
      <c r="E41" s="69" t="s">
        <v>35</v>
      </c>
      <c r="F41" s="67"/>
      <c r="G41" s="69" t="s">
        <v>35</v>
      </c>
      <c r="H41" s="67"/>
      <c r="I41" s="69" t="s">
        <v>35</v>
      </c>
      <c r="J41" s="67"/>
      <c r="K41" s="69" t="s">
        <v>35</v>
      </c>
      <c r="L41" s="67"/>
      <c r="M41" s="69" t="s">
        <v>35</v>
      </c>
      <c r="N41" s="67"/>
      <c r="O41" s="69" t="s">
        <v>35</v>
      </c>
      <c r="P41" s="67"/>
      <c r="Q41" s="69">
        <v>0.05</v>
      </c>
      <c r="R41" s="67"/>
      <c r="S41" s="19">
        <f aca="true" t="shared" si="10" ref="S41:S56">C41+D41+F41+H41+J41+L41+N41+P41+R41</f>
        <v>21.47</v>
      </c>
      <c r="T41" s="67">
        <v>2764.88</v>
      </c>
      <c r="U41" s="20">
        <f t="shared" si="6"/>
        <v>59361.9736</v>
      </c>
      <c r="V41" s="73">
        <v>2</v>
      </c>
      <c r="W41" s="73">
        <v>14976</v>
      </c>
      <c r="X41" s="73">
        <v>1000</v>
      </c>
      <c r="Y41" s="20">
        <f t="shared" si="7"/>
        <v>134699.9472</v>
      </c>
      <c r="Z41" s="58">
        <f t="shared" si="8"/>
        <v>192153.99029957203</v>
      </c>
      <c r="AA41" s="20">
        <f aca="true" t="shared" si="11" ref="AA41:AA56">Z41+(Z41*16.65%)</f>
        <v>224147.62968445077</v>
      </c>
    </row>
    <row r="42" spans="1:27" ht="15">
      <c r="A42" s="17"/>
      <c r="B42" s="18" t="s">
        <v>185</v>
      </c>
      <c r="C42" s="19">
        <v>10.77</v>
      </c>
      <c r="D42" s="67">
        <v>8.2</v>
      </c>
      <c r="E42" s="69"/>
      <c r="F42" s="67"/>
      <c r="G42" s="69"/>
      <c r="H42" s="67"/>
      <c r="I42" s="69"/>
      <c r="J42" s="67"/>
      <c r="K42" s="69"/>
      <c r="L42" s="67"/>
      <c r="M42" s="69"/>
      <c r="N42" s="67"/>
      <c r="O42" s="69"/>
      <c r="P42" s="67"/>
      <c r="Q42" s="69"/>
      <c r="R42" s="67"/>
      <c r="S42" s="19">
        <f t="shared" si="10"/>
        <v>18.97</v>
      </c>
      <c r="T42" s="67">
        <v>2764.88</v>
      </c>
      <c r="U42" s="20">
        <f t="shared" si="6"/>
        <v>52449.7736</v>
      </c>
      <c r="V42" s="73">
        <v>13</v>
      </c>
      <c r="W42" s="73">
        <v>60000</v>
      </c>
      <c r="X42" s="73">
        <v>8000</v>
      </c>
      <c r="Y42" s="20">
        <f t="shared" si="7"/>
        <v>749847.0568</v>
      </c>
      <c r="Z42" s="58">
        <f t="shared" si="8"/>
        <v>1069681.9640513554</v>
      </c>
      <c r="AA42" s="20">
        <f t="shared" si="11"/>
        <v>1247784.011065906</v>
      </c>
    </row>
    <row r="43" spans="1:27" ht="15">
      <c r="A43" s="17"/>
      <c r="B43" s="18" t="s">
        <v>185</v>
      </c>
      <c r="C43" s="19">
        <v>10.77</v>
      </c>
      <c r="D43" s="67">
        <v>9.14</v>
      </c>
      <c r="E43" s="69"/>
      <c r="F43" s="67"/>
      <c r="G43" s="69">
        <v>0.05</v>
      </c>
      <c r="H43" s="67"/>
      <c r="I43" s="69"/>
      <c r="J43" s="67"/>
      <c r="K43" s="69"/>
      <c r="L43" s="67"/>
      <c r="M43" s="69"/>
      <c r="N43" s="67"/>
      <c r="O43" s="69"/>
      <c r="P43" s="67"/>
      <c r="Q43" s="69"/>
      <c r="R43" s="67"/>
      <c r="S43" s="19">
        <f t="shared" si="10"/>
        <v>19.91</v>
      </c>
      <c r="T43" s="67">
        <v>2764.88</v>
      </c>
      <c r="U43" s="20">
        <f t="shared" si="6"/>
        <v>55048.760800000004</v>
      </c>
      <c r="V43" s="73">
        <v>3</v>
      </c>
      <c r="W43" s="73">
        <v>12788</v>
      </c>
      <c r="X43" s="73">
        <v>2000</v>
      </c>
      <c r="Y43" s="20">
        <f t="shared" si="7"/>
        <v>179934.28240000003</v>
      </c>
      <c r="Z43" s="58">
        <f t="shared" si="8"/>
        <v>256682.28587731818</v>
      </c>
      <c r="AA43" s="20">
        <f t="shared" si="11"/>
        <v>299419.88647589163</v>
      </c>
    </row>
    <row r="44" spans="1:27" ht="15">
      <c r="A44" s="17"/>
      <c r="B44" s="18" t="s">
        <v>185</v>
      </c>
      <c r="C44" s="19">
        <v>10.77</v>
      </c>
      <c r="D44" s="67">
        <v>10.09</v>
      </c>
      <c r="E44" s="69"/>
      <c r="F44" s="67"/>
      <c r="G44" s="69">
        <v>0.1</v>
      </c>
      <c r="H44" s="67"/>
      <c r="I44" s="69"/>
      <c r="J44" s="67"/>
      <c r="K44" s="69"/>
      <c r="L44" s="67"/>
      <c r="M44" s="69"/>
      <c r="N44" s="67"/>
      <c r="O44" s="69"/>
      <c r="P44" s="67"/>
      <c r="Q44" s="69"/>
      <c r="R44" s="67"/>
      <c r="S44" s="19">
        <f t="shared" si="10"/>
        <v>20.86</v>
      </c>
      <c r="T44" s="67">
        <v>2764.88</v>
      </c>
      <c r="U44" s="20">
        <f t="shared" si="6"/>
        <v>57675.3968</v>
      </c>
      <c r="V44" s="73">
        <v>3</v>
      </c>
      <c r="W44" s="73">
        <v>7177</v>
      </c>
      <c r="X44" s="73">
        <v>2000</v>
      </c>
      <c r="Y44" s="20">
        <f t="shared" si="7"/>
        <v>182203.19040000002</v>
      </c>
      <c r="Z44" s="58">
        <f t="shared" si="8"/>
        <v>259918.95920114126</v>
      </c>
      <c r="AA44" s="20">
        <f t="shared" si="11"/>
        <v>303195.4659081313</v>
      </c>
    </row>
    <row r="45" spans="1:27" ht="15">
      <c r="A45" s="17">
        <v>5</v>
      </c>
      <c r="B45" s="21" t="s">
        <v>187</v>
      </c>
      <c r="C45" s="19">
        <v>10.45</v>
      </c>
      <c r="D45" s="67">
        <v>7.37</v>
      </c>
      <c r="E45" s="69" t="s">
        <v>35</v>
      </c>
      <c r="F45" s="67"/>
      <c r="G45" s="69">
        <v>0.1</v>
      </c>
      <c r="H45" s="67"/>
      <c r="I45" s="69" t="s">
        <v>35</v>
      </c>
      <c r="J45" s="67"/>
      <c r="K45" s="69" t="s">
        <v>35</v>
      </c>
      <c r="L45" s="67"/>
      <c r="M45" s="69" t="s">
        <v>35</v>
      </c>
      <c r="N45" s="67"/>
      <c r="O45" s="69" t="s">
        <v>35</v>
      </c>
      <c r="P45" s="67"/>
      <c r="Q45" s="69" t="s">
        <v>35</v>
      </c>
      <c r="R45" s="67"/>
      <c r="S45" s="19">
        <f t="shared" si="10"/>
        <v>17.82</v>
      </c>
      <c r="T45" s="67">
        <v>2764.88</v>
      </c>
      <c r="U45" s="20">
        <f t="shared" si="6"/>
        <v>49270.1616</v>
      </c>
      <c r="V45" s="73">
        <v>2</v>
      </c>
      <c r="W45" s="73">
        <v>12836</v>
      </c>
      <c r="X45" s="73">
        <v>2000</v>
      </c>
      <c r="Y45" s="20">
        <f aca="true" t="shared" si="12" ref="Y45:Y56">U45*V45+W45+X45</f>
        <v>113376.3232</v>
      </c>
      <c r="Z45" s="58">
        <f t="shared" si="8"/>
        <v>161735.1258202568</v>
      </c>
      <c r="AA45" s="20">
        <f t="shared" si="11"/>
        <v>188664.02426932956</v>
      </c>
    </row>
    <row r="46" spans="1:27" ht="15">
      <c r="A46" s="17"/>
      <c r="B46" s="21" t="s">
        <v>187</v>
      </c>
      <c r="C46" s="19">
        <v>10.45</v>
      </c>
      <c r="D46" s="67">
        <v>6.56</v>
      </c>
      <c r="E46" s="69"/>
      <c r="F46" s="67"/>
      <c r="G46" s="69">
        <v>0.05</v>
      </c>
      <c r="H46" s="67"/>
      <c r="I46" s="69"/>
      <c r="J46" s="67"/>
      <c r="K46" s="69"/>
      <c r="L46" s="67"/>
      <c r="M46" s="69"/>
      <c r="N46" s="67"/>
      <c r="O46" s="69"/>
      <c r="P46" s="67"/>
      <c r="Q46" s="69"/>
      <c r="R46" s="67"/>
      <c r="S46" s="19">
        <f t="shared" si="10"/>
        <v>17.009999999999998</v>
      </c>
      <c r="T46" s="67">
        <v>2764.88</v>
      </c>
      <c r="U46" s="20">
        <f t="shared" si="6"/>
        <v>47030.608799999995</v>
      </c>
      <c r="V46" s="73">
        <v>1</v>
      </c>
      <c r="W46" s="73">
        <v>778</v>
      </c>
      <c r="X46" s="73">
        <v>1000</v>
      </c>
      <c r="Y46" s="20">
        <f t="shared" si="12"/>
        <v>48808.608799999995</v>
      </c>
      <c r="Z46" s="58">
        <f t="shared" si="8"/>
        <v>69627.11669044223</v>
      </c>
      <c r="AA46" s="20">
        <f t="shared" si="11"/>
        <v>81220.03161940086</v>
      </c>
    </row>
    <row r="47" spans="1:27" ht="15">
      <c r="A47" s="17"/>
      <c r="B47" s="21" t="s">
        <v>187</v>
      </c>
      <c r="C47" s="19">
        <v>10.45</v>
      </c>
      <c r="D47" s="67">
        <v>5.75</v>
      </c>
      <c r="E47" s="69"/>
      <c r="F47" s="67"/>
      <c r="G47" s="69"/>
      <c r="H47" s="67"/>
      <c r="I47" s="69"/>
      <c r="J47" s="67"/>
      <c r="K47" s="69"/>
      <c r="L47" s="67"/>
      <c r="M47" s="69"/>
      <c r="N47" s="67"/>
      <c r="O47" s="69"/>
      <c r="P47" s="67"/>
      <c r="Q47" s="69"/>
      <c r="R47" s="67"/>
      <c r="S47" s="19">
        <f t="shared" si="10"/>
        <v>16.2</v>
      </c>
      <c r="T47" s="67">
        <v>2764.88</v>
      </c>
      <c r="U47" s="20">
        <f t="shared" si="6"/>
        <v>44791.056</v>
      </c>
      <c r="V47" s="73">
        <v>5</v>
      </c>
      <c r="W47" s="73">
        <v>20000</v>
      </c>
      <c r="X47" s="73">
        <v>2000</v>
      </c>
      <c r="Y47" s="20">
        <f t="shared" si="12"/>
        <v>245955.27999999997</v>
      </c>
      <c r="Z47" s="58">
        <f t="shared" si="8"/>
        <v>350863.4522111269</v>
      </c>
      <c r="AA47" s="20">
        <f t="shared" si="11"/>
        <v>409282.21700427955</v>
      </c>
    </row>
    <row r="48" spans="1:27" ht="15">
      <c r="A48" s="17"/>
      <c r="B48" s="21" t="s">
        <v>26</v>
      </c>
      <c r="C48" s="19">
        <v>9.91</v>
      </c>
      <c r="D48" s="67">
        <v>3.6</v>
      </c>
      <c r="E48" s="69"/>
      <c r="F48" s="67"/>
      <c r="G48" s="69"/>
      <c r="H48" s="67"/>
      <c r="I48" s="69"/>
      <c r="J48" s="67"/>
      <c r="K48" s="69"/>
      <c r="L48" s="67"/>
      <c r="M48" s="69"/>
      <c r="N48" s="67"/>
      <c r="O48" s="69"/>
      <c r="P48" s="67"/>
      <c r="Q48" s="69"/>
      <c r="R48" s="67"/>
      <c r="S48" s="19">
        <f t="shared" si="10"/>
        <v>13.51</v>
      </c>
      <c r="T48" s="67">
        <v>2764.88</v>
      </c>
      <c r="U48" s="20">
        <f t="shared" si="6"/>
        <v>37353.5288</v>
      </c>
      <c r="V48" s="73">
        <v>13</v>
      </c>
      <c r="W48" s="73">
        <v>51000</v>
      </c>
      <c r="X48" s="73">
        <v>4000</v>
      </c>
      <c r="Y48" s="20">
        <f t="shared" si="12"/>
        <v>540595.8744</v>
      </c>
      <c r="Z48" s="58">
        <f t="shared" si="8"/>
        <v>771178.1375178316</v>
      </c>
      <c r="AA48" s="20">
        <f t="shared" si="11"/>
        <v>899579.2974145506</v>
      </c>
    </row>
    <row r="49" spans="1:27" ht="15">
      <c r="A49" s="17"/>
      <c r="B49" s="21" t="s">
        <v>26</v>
      </c>
      <c r="C49" s="19">
        <v>9.91</v>
      </c>
      <c r="D49" s="67">
        <v>4.95</v>
      </c>
      <c r="E49" s="69"/>
      <c r="F49" s="67"/>
      <c r="G49" s="69"/>
      <c r="H49" s="67"/>
      <c r="I49" s="69">
        <v>0.1</v>
      </c>
      <c r="J49" s="67"/>
      <c r="K49" s="69"/>
      <c r="L49" s="67"/>
      <c r="M49" s="69"/>
      <c r="N49" s="67"/>
      <c r="O49" s="69"/>
      <c r="P49" s="67"/>
      <c r="Q49" s="69"/>
      <c r="R49" s="67"/>
      <c r="S49" s="19">
        <f t="shared" si="10"/>
        <v>14.86</v>
      </c>
      <c r="T49" s="67">
        <v>2764.88</v>
      </c>
      <c r="U49" s="20">
        <f t="shared" si="6"/>
        <v>41086.1168</v>
      </c>
      <c r="V49" s="73">
        <v>2</v>
      </c>
      <c r="W49" s="73">
        <v>9317</v>
      </c>
      <c r="X49" s="73"/>
      <c r="Y49" s="20">
        <f t="shared" si="12"/>
        <v>91489.2336</v>
      </c>
      <c r="Z49" s="58">
        <f t="shared" si="8"/>
        <v>130512.45877318119</v>
      </c>
      <c r="AA49" s="20">
        <f t="shared" si="11"/>
        <v>152242.78315891584</v>
      </c>
    </row>
    <row r="50" spans="1:27" ht="27" customHeight="1">
      <c r="A50" s="17">
        <v>6</v>
      </c>
      <c r="B50" s="18" t="s">
        <v>191</v>
      </c>
      <c r="C50" s="19">
        <v>8.95</v>
      </c>
      <c r="D50" s="67">
        <v>2.3</v>
      </c>
      <c r="E50" s="69" t="s">
        <v>35</v>
      </c>
      <c r="F50" s="67"/>
      <c r="G50" s="69" t="s">
        <v>35</v>
      </c>
      <c r="H50" s="67"/>
      <c r="I50" s="69" t="s">
        <v>35</v>
      </c>
      <c r="J50" s="67"/>
      <c r="K50" s="69" t="s">
        <v>35</v>
      </c>
      <c r="L50" s="67"/>
      <c r="M50" s="69" t="s">
        <v>35</v>
      </c>
      <c r="N50" s="67"/>
      <c r="O50" s="69" t="s">
        <v>35</v>
      </c>
      <c r="P50" s="67"/>
      <c r="Q50" s="69" t="s">
        <v>35</v>
      </c>
      <c r="R50" s="67"/>
      <c r="S50" s="19">
        <f t="shared" si="10"/>
        <v>11.25</v>
      </c>
      <c r="T50" s="67">
        <v>2764.88</v>
      </c>
      <c r="U50" s="20">
        <f t="shared" si="6"/>
        <v>31104.9</v>
      </c>
      <c r="V50" s="73">
        <v>2</v>
      </c>
      <c r="W50" s="73">
        <v>5005</v>
      </c>
      <c r="X50" s="73">
        <v>1000</v>
      </c>
      <c r="Y50" s="20">
        <f t="shared" si="12"/>
        <v>68214.8</v>
      </c>
      <c r="Z50" s="58">
        <f t="shared" si="8"/>
        <v>97310.69900142655</v>
      </c>
      <c r="AA50" s="20">
        <f t="shared" si="11"/>
        <v>113512.93038516407</v>
      </c>
    </row>
    <row r="51" spans="1:27" ht="27" customHeight="1">
      <c r="A51" s="17"/>
      <c r="B51" s="18"/>
      <c r="C51" s="19"/>
      <c r="D51" s="67"/>
      <c r="E51" s="69"/>
      <c r="F51" s="67"/>
      <c r="G51" s="69"/>
      <c r="H51" s="67"/>
      <c r="I51" s="69">
        <v>0.1</v>
      </c>
      <c r="J51" s="67"/>
      <c r="K51" s="69"/>
      <c r="L51" s="67"/>
      <c r="M51" s="69"/>
      <c r="N51" s="67"/>
      <c r="O51" s="69"/>
      <c r="P51" s="67"/>
      <c r="Q51" s="69"/>
      <c r="R51" s="67"/>
      <c r="S51" s="19"/>
      <c r="T51" s="67"/>
      <c r="U51" s="20"/>
      <c r="V51" s="73"/>
      <c r="W51" s="73">
        <v>0.004</v>
      </c>
      <c r="X51" s="73"/>
      <c r="Y51" s="20"/>
      <c r="Z51" s="58">
        <f t="shared" si="8"/>
        <v>0</v>
      </c>
      <c r="AA51" s="20">
        <f t="shared" si="11"/>
        <v>0</v>
      </c>
    </row>
    <row r="52" spans="1:27" ht="15">
      <c r="A52" s="17">
        <v>7</v>
      </c>
      <c r="B52" s="18"/>
      <c r="C52" s="19"/>
      <c r="D52" s="67"/>
      <c r="E52" s="69" t="s">
        <v>35</v>
      </c>
      <c r="F52" s="67"/>
      <c r="G52" s="69" t="s">
        <v>35</v>
      </c>
      <c r="H52" s="67"/>
      <c r="I52" s="69" t="s">
        <v>35</v>
      </c>
      <c r="J52" s="67"/>
      <c r="K52" s="69" t="s">
        <v>35</v>
      </c>
      <c r="L52" s="67"/>
      <c r="M52" s="69" t="s">
        <v>35</v>
      </c>
      <c r="N52" s="67"/>
      <c r="O52" s="69" t="s">
        <v>35</v>
      </c>
      <c r="P52" s="67"/>
      <c r="Q52" s="69" t="s">
        <v>35</v>
      </c>
      <c r="R52" s="67"/>
      <c r="S52" s="19">
        <f t="shared" si="10"/>
        <v>0</v>
      </c>
      <c r="T52" s="67"/>
      <c r="U52" s="20">
        <f t="shared" si="6"/>
        <v>0</v>
      </c>
      <c r="V52" s="73"/>
      <c r="W52" s="73">
        <v>0.004</v>
      </c>
      <c r="X52" s="73"/>
      <c r="Y52" s="20">
        <f t="shared" si="12"/>
        <v>0.004</v>
      </c>
      <c r="Z52" s="58">
        <f t="shared" si="8"/>
        <v>0.005706134094151213</v>
      </c>
      <c r="AA52" s="20">
        <f t="shared" si="11"/>
        <v>0.0066562054208273895</v>
      </c>
    </row>
    <row r="53" spans="1:27" ht="15">
      <c r="A53" s="17">
        <v>8</v>
      </c>
      <c r="B53" s="21" t="s">
        <v>193</v>
      </c>
      <c r="C53" s="19">
        <v>8.85</v>
      </c>
      <c r="D53" s="67">
        <v>1.2</v>
      </c>
      <c r="E53" s="69" t="s">
        <v>35</v>
      </c>
      <c r="F53" s="67"/>
      <c r="G53" s="69" t="s">
        <v>35</v>
      </c>
      <c r="H53" s="67"/>
      <c r="I53" s="69" t="s">
        <v>35</v>
      </c>
      <c r="J53" s="67"/>
      <c r="K53" s="69" t="s">
        <v>35</v>
      </c>
      <c r="L53" s="67"/>
      <c r="M53" s="69" t="s">
        <v>35</v>
      </c>
      <c r="N53" s="67"/>
      <c r="O53" s="69" t="s">
        <v>35</v>
      </c>
      <c r="P53" s="67"/>
      <c r="Q53" s="69" t="s">
        <v>35</v>
      </c>
      <c r="R53" s="67"/>
      <c r="S53" s="19">
        <f t="shared" si="10"/>
        <v>10.049999999999999</v>
      </c>
      <c r="T53" s="67">
        <v>3041.37</v>
      </c>
      <c r="U53" s="20">
        <f t="shared" si="6"/>
        <v>30565.768499999995</v>
      </c>
      <c r="V53" s="73">
        <v>16</v>
      </c>
      <c r="W53" s="73">
        <v>50000</v>
      </c>
      <c r="X53" s="73">
        <v>1000</v>
      </c>
      <c r="Y53" s="20">
        <f t="shared" si="12"/>
        <v>540052.2959999999</v>
      </c>
      <c r="Z53" s="58">
        <f t="shared" si="8"/>
        <v>770402.7047075605</v>
      </c>
      <c r="AA53" s="20">
        <f t="shared" si="11"/>
        <v>898674.7550413692</v>
      </c>
    </row>
    <row r="54" spans="1:27" ht="15">
      <c r="A54" s="17">
        <v>9</v>
      </c>
      <c r="B54" s="18" t="s">
        <v>192</v>
      </c>
      <c r="C54" s="19">
        <v>8.85</v>
      </c>
      <c r="D54" s="67">
        <v>2.2</v>
      </c>
      <c r="E54" s="69" t="s">
        <v>35</v>
      </c>
      <c r="F54" s="67"/>
      <c r="G54" s="69" t="s">
        <v>35</v>
      </c>
      <c r="H54" s="67"/>
      <c r="I54" s="69">
        <v>0.1</v>
      </c>
      <c r="J54" s="67"/>
      <c r="K54" s="69" t="s">
        <v>35</v>
      </c>
      <c r="L54" s="67"/>
      <c r="M54" s="69" t="s">
        <v>35</v>
      </c>
      <c r="N54" s="67"/>
      <c r="O54" s="69" t="s">
        <v>35</v>
      </c>
      <c r="P54" s="67"/>
      <c r="Q54" s="69" t="s">
        <v>35</v>
      </c>
      <c r="R54" s="67"/>
      <c r="S54" s="19">
        <f t="shared" si="10"/>
        <v>11.05</v>
      </c>
      <c r="T54" s="67">
        <v>3041.37</v>
      </c>
      <c r="U54" s="20">
        <f t="shared" si="6"/>
        <v>33607.1385</v>
      </c>
      <c r="V54" s="73">
        <v>1</v>
      </c>
      <c r="W54" s="73">
        <v>1489</v>
      </c>
      <c r="X54" s="73">
        <v>1000</v>
      </c>
      <c r="Y54" s="20">
        <f t="shared" si="12"/>
        <v>36096.1385</v>
      </c>
      <c r="Z54" s="58">
        <f t="shared" si="8"/>
        <v>51492.35164051356</v>
      </c>
      <c r="AA54" s="20">
        <f t="shared" si="11"/>
        <v>60065.82818865907</v>
      </c>
    </row>
    <row r="55" spans="1:27" ht="15">
      <c r="A55" s="17">
        <v>10</v>
      </c>
      <c r="B55" s="18" t="s">
        <v>194</v>
      </c>
      <c r="C55" s="19">
        <v>8.74</v>
      </c>
      <c r="D55" s="67">
        <v>0.93</v>
      </c>
      <c r="E55" s="69" t="s">
        <v>35</v>
      </c>
      <c r="F55" s="67"/>
      <c r="G55" s="69" t="s">
        <v>35</v>
      </c>
      <c r="H55" s="67"/>
      <c r="I55" s="69" t="s">
        <v>35</v>
      </c>
      <c r="J55" s="67"/>
      <c r="K55" s="69" t="s">
        <v>35</v>
      </c>
      <c r="L55" s="67"/>
      <c r="M55" s="69" t="s">
        <v>35</v>
      </c>
      <c r="N55" s="67"/>
      <c r="O55" s="69" t="s">
        <v>35</v>
      </c>
      <c r="P55" s="67"/>
      <c r="Q55" s="69" t="s">
        <v>35</v>
      </c>
      <c r="R55" s="67"/>
      <c r="S55" s="19">
        <f t="shared" si="10"/>
        <v>9.67</v>
      </c>
      <c r="T55" s="67">
        <v>3041.37</v>
      </c>
      <c r="U55" s="20">
        <f t="shared" si="6"/>
        <v>29410.047899999998</v>
      </c>
      <c r="V55" s="73">
        <v>1</v>
      </c>
      <c r="W55" s="73">
        <v>5777</v>
      </c>
      <c r="X55" s="73">
        <v>1000</v>
      </c>
      <c r="Y55" s="20">
        <f t="shared" si="12"/>
        <v>36187.0479</v>
      </c>
      <c r="Z55" s="58">
        <f t="shared" si="8"/>
        <v>51622.03694721826</v>
      </c>
      <c r="AA55" s="20">
        <f t="shared" si="11"/>
        <v>60217.1060989301</v>
      </c>
    </row>
    <row r="56" spans="1:27" ht="15">
      <c r="A56" s="17">
        <v>11</v>
      </c>
      <c r="B56" s="18" t="s">
        <v>195</v>
      </c>
      <c r="C56" s="19">
        <v>6.4</v>
      </c>
      <c r="D56" s="67">
        <v>0.53</v>
      </c>
      <c r="E56" s="69" t="s">
        <v>35</v>
      </c>
      <c r="F56" s="67"/>
      <c r="G56" s="69" t="s">
        <v>35</v>
      </c>
      <c r="H56" s="67"/>
      <c r="I56" s="69" t="s">
        <v>35</v>
      </c>
      <c r="J56" s="67"/>
      <c r="K56" s="69" t="s">
        <v>35</v>
      </c>
      <c r="L56" s="67"/>
      <c r="M56" s="69" t="s">
        <v>35</v>
      </c>
      <c r="N56" s="67"/>
      <c r="O56" s="69" t="s">
        <v>35</v>
      </c>
      <c r="P56" s="67"/>
      <c r="Q56" s="69" t="s">
        <v>35</v>
      </c>
      <c r="R56" s="67"/>
      <c r="S56" s="19">
        <f t="shared" si="10"/>
        <v>6.930000000000001</v>
      </c>
      <c r="T56" s="67">
        <v>3041.37</v>
      </c>
      <c r="U56" s="20">
        <f t="shared" si="6"/>
        <v>21076.6941</v>
      </c>
      <c r="V56" s="73">
        <v>5</v>
      </c>
      <c r="W56" s="73">
        <v>16467</v>
      </c>
      <c r="X56" s="73">
        <v>6000</v>
      </c>
      <c r="Y56" s="20">
        <f t="shared" si="12"/>
        <v>127850.4705</v>
      </c>
      <c r="Z56" s="58">
        <f t="shared" si="8"/>
        <v>182382.98216833096</v>
      </c>
      <c r="AA56" s="20">
        <f t="shared" si="11"/>
        <v>212749.74869935805</v>
      </c>
    </row>
    <row r="57" spans="1:27" ht="30.75" customHeight="1">
      <c r="A57" s="22">
        <v>12</v>
      </c>
      <c r="B57" s="23" t="s">
        <v>34</v>
      </c>
      <c r="C57" s="24">
        <f>C10+C38</f>
        <v>419.39</v>
      </c>
      <c r="D57" s="24">
        <f>D10+D38</f>
        <v>173.46000000000004</v>
      </c>
      <c r="E57" s="25"/>
      <c r="F57" s="24">
        <f>SUM(F11:F37)+SUM(F39:F56)</f>
        <v>0</v>
      </c>
      <c r="G57" s="25"/>
      <c r="H57" s="24">
        <f>SUM(H11:H37)+SUM(H39:H56)</f>
        <v>0</v>
      </c>
      <c r="I57" s="25"/>
      <c r="J57" s="24">
        <f>SUM(J11:J37)+SUM(J39:J56)</f>
        <v>0</v>
      </c>
      <c r="K57" s="25"/>
      <c r="L57" s="24">
        <f>SUM(L11:L37)+SUM(L39:L56)</f>
        <v>0</v>
      </c>
      <c r="M57" s="25"/>
      <c r="N57" s="24">
        <f>SUM(N11:N37)+SUM(N39:N56)</f>
        <v>0</v>
      </c>
      <c r="O57" s="25"/>
      <c r="P57" s="24">
        <f>SUM(P11:P37)+SUM(P39:P56)</f>
        <v>0</v>
      </c>
      <c r="Q57" s="24"/>
      <c r="R57" s="24">
        <f>SUM(R11:R37)+SUM(R39:R56)</f>
        <v>0</v>
      </c>
      <c r="S57" s="24">
        <f>S10+S38</f>
        <v>592.8499999999999</v>
      </c>
      <c r="T57" s="26"/>
      <c r="U57" s="26"/>
      <c r="V57" s="27">
        <f>V10+V38</f>
        <v>105</v>
      </c>
      <c r="W57" s="27">
        <f>W10+W38</f>
        <v>371125.044</v>
      </c>
      <c r="X57" s="27">
        <f>X10+X38</f>
        <v>48000</v>
      </c>
      <c r="Y57" s="27">
        <f>Y10+Y38</f>
        <v>5389776.3792</v>
      </c>
      <c r="Z57" s="27">
        <f>Z38+Z10</f>
        <v>7688696.683594865</v>
      </c>
      <c r="AA57" s="27">
        <f>AA10+AA38</f>
        <v>8968864.66144479</v>
      </c>
    </row>
    <row r="58" spans="1:27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58"/>
      <c r="AA58" s="7"/>
    </row>
    <row r="59" spans="1:27" ht="8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6" t="s">
        <v>21</v>
      </c>
      <c r="U59" s="16" t="s">
        <v>60</v>
      </c>
      <c r="V59" s="424" t="s">
        <v>61</v>
      </c>
      <c r="W59" s="425"/>
      <c r="X59" s="39" t="s">
        <v>23</v>
      </c>
      <c r="Y59" s="16" t="s">
        <v>3</v>
      </c>
      <c r="Z59" s="16" t="s">
        <v>63</v>
      </c>
      <c r="AA59" s="7"/>
    </row>
    <row r="60" spans="1:27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5">
        <f>W57</f>
        <v>371125.044</v>
      </c>
      <c r="U60" s="66">
        <f>X57</f>
        <v>48000</v>
      </c>
      <c r="V60" s="427">
        <f>Y57</f>
        <v>5389776.3792</v>
      </c>
      <c r="W60" s="428"/>
      <c r="X60" s="66">
        <f>Z57</f>
        <v>7688696.683594865</v>
      </c>
      <c r="Y60" s="66">
        <f>V57</f>
        <v>105</v>
      </c>
      <c r="Z60" s="40">
        <f>X60/Y60</f>
        <v>73225.68270090348</v>
      </c>
      <c r="AA60" s="7"/>
    </row>
    <row r="61" spans="1:2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28"/>
      <c r="U61" s="7"/>
      <c r="V61" s="7"/>
      <c r="W61" s="7"/>
      <c r="X61" s="7"/>
      <c r="Y61" s="7"/>
      <c r="Z61" s="329"/>
      <c r="AA61" s="7"/>
    </row>
    <row r="62" spans="1:27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9"/>
      <c r="U62" s="7"/>
      <c r="V62" s="7"/>
      <c r="W62" s="7"/>
      <c r="X62" s="7"/>
      <c r="Y62" s="7"/>
      <c r="Z62" s="329"/>
      <c r="AA62" s="7"/>
    </row>
    <row r="63" spans="19:26" ht="15">
      <c r="S63" s="7"/>
      <c r="T63" s="29"/>
      <c r="U63" s="7"/>
      <c r="Z63" s="329"/>
    </row>
    <row r="64" spans="19:26" ht="15">
      <c r="S64" s="7"/>
      <c r="T64" s="7"/>
      <c r="U64" s="7"/>
      <c r="Z64" s="329"/>
    </row>
    <row r="65" spans="19:26" ht="15">
      <c r="S65" s="7"/>
      <c r="T65" s="29"/>
      <c r="U65" s="7"/>
      <c r="Z65" s="329"/>
    </row>
    <row r="66" spans="19:21" ht="15">
      <c r="S66" s="7"/>
      <c r="T66" s="29"/>
      <c r="U66" s="7"/>
    </row>
    <row r="67" spans="19:21" ht="15">
      <c r="S67" s="7"/>
      <c r="T67" s="29"/>
      <c r="U67" s="7"/>
    </row>
    <row r="68" spans="19:21" ht="15">
      <c r="S68" s="7"/>
      <c r="T68" s="7"/>
      <c r="U68" s="7"/>
    </row>
    <row r="69" spans="19:21" ht="15">
      <c r="S69" s="7"/>
      <c r="T69" s="29"/>
      <c r="U69" s="7"/>
    </row>
    <row r="70" spans="19:21" ht="15">
      <c r="S70" s="7"/>
      <c r="T70" s="29"/>
      <c r="U70" s="7"/>
    </row>
    <row r="71" spans="19:21" ht="15">
      <c r="S71" s="7"/>
      <c r="T71" s="29"/>
      <c r="U71" s="7"/>
    </row>
    <row r="72" spans="19:21" ht="15">
      <c r="S72" s="7"/>
      <c r="T72" s="7"/>
      <c r="U72" s="7"/>
    </row>
    <row r="73" spans="19:21" ht="15">
      <c r="S73" s="7"/>
      <c r="T73" s="30"/>
      <c r="U73" s="7"/>
    </row>
  </sheetData>
  <sheetProtection formatColumns="0" formatRows="0" insertRows="0"/>
  <mergeCells count="26">
    <mergeCell ref="A2:B2"/>
    <mergeCell ref="V7:V9"/>
    <mergeCell ref="I8:J8"/>
    <mergeCell ref="K8:L8"/>
    <mergeCell ref="M8:N8"/>
    <mergeCell ref="Q8:R8"/>
    <mergeCell ref="X7:X9"/>
    <mergeCell ref="V59:W59"/>
    <mergeCell ref="V60:W60"/>
    <mergeCell ref="C2:H2"/>
    <mergeCell ref="C7:C9"/>
    <mergeCell ref="D7:D9"/>
    <mergeCell ref="E8:F8"/>
    <mergeCell ref="O8:P8"/>
    <mergeCell ref="E7:S7"/>
    <mergeCell ref="G8:H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8.28125" style="14" customWidth="1"/>
    <col min="2" max="2" width="26.28125" style="14" customWidth="1"/>
    <col min="3" max="18" width="12.7109375" style="14" customWidth="1"/>
    <col min="19" max="16384" width="9.140625" style="14" customWidth="1"/>
  </cols>
  <sheetData>
    <row r="2" spans="1:8" ht="15.75">
      <c r="A2" s="366" t="s">
        <v>68</v>
      </c>
      <c r="B2" s="366"/>
      <c r="C2" s="254" t="str">
        <f>+'Т1 - број запослених'!C2:L2</f>
        <v>ПЕТРОВАЦ НА МЛАВИ</v>
      </c>
      <c r="D2" s="220"/>
      <c r="E2" s="220"/>
      <c r="F2" s="218"/>
      <c r="G2" s="211"/>
      <c r="H2" s="7"/>
    </row>
    <row r="3" ht="15.75">
      <c r="I3" s="99"/>
    </row>
    <row r="4" spans="1:12" ht="15.75">
      <c r="A4" s="366" t="s">
        <v>142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13"/>
    </row>
    <row r="6" spans="2:10" ht="18.75">
      <c r="B6" s="226" t="s">
        <v>90</v>
      </c>
      <c r="C6" s="429">
        <v>2020</v>
      </c>
      <c r="D6" s="430"/>
      <c r="E6" s="430"/>
      <c r="F6" s="431"/>
      <c r="G6" s="429">
        <v>2021</v>
      </c>
      <c r="H6" s="430"/>
      <c r="I6" s="430"/>
      <c r="J6" s="431"/>
    </row>
    <row r="7" spans="1:10" s="45" customFormat="1" ht="100.5" customHeight="1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0" ht="1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0" ht="29.25">
      <c r="A9" s="47">
        <v>1</v>
      </c>
      <c r="B9" s="33" t="s">
        <v>98</v>
      </c>
      <c r="C9" s="229">
        <v>150000</v>
      </c>
      <c r="D9" s="229">
        <v>765000</v>
      </c>
      <c r="E9" s="229">
        <v>2333459</v>
      </c>
      <c r="F9" s="229">
        <v>876084</v>
      </c>
      <c r="G9" s="229">
        <v>200000</v>
      </c>
      <c r="H9" s="229">
        <v>5660000</v>
      </c>
      <c r="I9" s="229">
        <v>4102000</v>
      </c>
      <c r="J9" s="229">
        <v>1000000</v>
      </c>
    </row>
    <row r="10" spans="1:10" ht="15">
      <c r="A10" s="47">
        <v>2</v>
      </c>
      <c r="B10" s="33" t="s">
        <v>8</v>
      </c>
      <c r="C10" s="229">
        <v>70839</v>
      </c>
      <c r="D10" s="229">
        <v>624866</v>
      </c>
      <c r="E10" s="229">
        <v>496890</v>
      </c>
      <c r="F10" s="229">
        <v>194107</v>
      </c>
      <c r="G10" s="229">
        <v>79000</v>
      </c>
      <c r="H10" s="229">
        <v>427610</v>
      </c>
      <c r="I10" s="229">
        <v>800000</v>
      </c>
      <c r="J10" s="229">
        <v>420000</v>
      </c>
    </row>
    <row r="11" spans="1:10" ht="57.75">
      <c r="A11" s="343">
        <v>3</v>
      </c>
      <c r="B11" s="8" t="s">
        <v>52</v>
      </c>
      <c r="C11" s="219">
        <f aca="true" t="shared" si="0" ref="C11:J11">SUM(C12:C16)</f>
        <v>9734</v>
      </c>
      <c r="D11" s="219">
        <f t="shared" si="0"/>
        <v>20000</v>
      </c>
      <c r="E11" s="219">
        <f t="shared" si="0"/>
        <v>505753</v>
      </c>
      <c r="F11" s="219">
        <f t="shared" si="0"/>
        <v>126531</v>
      </c>
      <c r="G11" s="219">
        <f t="shared" si="0"/>
        <v>33000</v>
      </c>
      <c r="H11" s="219">
        <f t="shared" si="0"/>
        <v>41000</v>
      </c>
      <c r="I11" s="219">
        <f t="shared" si="0"/>
        <v>700000</v>
      </c>
      <c r="J11" s="219">
        <f t="shared" si="0"/>
        <v>0</v>
      </c>
    </row>
    <row r="12" spans="1:10" ht="15">
      <c r="A12" s="343"/>
      <c r="B12" s="77" t="s">
        <v>177</v>
      </c>
      <c r="C12" s="229"/>
      <c r="D12" s="229">
        <v>20000</v>
      </c>
      <c r="E12" s="229">
        <v>271442</v>
      </c>
      <c r="F12" s="229">
        <v>126531</v>
      </c>
      <c r="G12" s="229">
        <v>20000</v>
      </c>
      <c r="H12" s="229">
        <v>20000</v>
      </c>
      <c r="I12" s="229">
        <v>300000</v>
      </c>
      <c r="J12" s="229"/>
    </row>
    <row r="13" spans="1:10" ht="15">
      <c r="A13" s="343"/>
      <c r="B13" s="77" t="s">
        <v>178</v>
      </c>
      <c r="C13" s="229"/>
      <c r="D13" s="229"/>
      <c r="E13" s="229">
        <v>166533</v>
      </c>
      <c r="F13" s="229"/>
      <c r="G13" s="229">
        <v>3000</v>
      </c>
      <c r="H13" s="229"/>
      <c r="I13" s="229">
        <v>280000</v>
      </c>
      <c r="J13" s="229"/>
    </row>
    <row r="14" spans="1:10" ht="15">
      <c r="A14" s="343"/>
      <c r="B14" s="77" t="s">
        <v>179</v>
      </c>
      <c r="C14" s="229">
        <v>9734</v>
      </c>
      <c r="D14" s="229"/>
      <c r="E14" s="229">
        <v>67778</v>
      </c>
      <c r="F14" s="229"/>
      <c r="G14" s="229">
        <v>10000</v>
      </c>
      <c r="H14" s="229">
        <v>21000</v>
      </c>
      <c r="I14" s="229">
        <v>120000</v>
      </c>
      <c r="J14" s="229"/>
    </row>
    <row r="15" spans="1:10" ht="15">
      <c r="A15" s="343"/>
      <c r="B15" s="77" t="s">
        <v>41</v>
      </c>
      <c r="C15" s="229"/>
      <c r="D15" s="229"/>
      <c r="E15" s="229"/>
      <c r="F15" s="229"/>
      <c r="G15" s="229"/>
      <c r="H15" s="229"/>
      <c r="I15" s="229"/>
      <c r="J15" s="229"/>
    </row>
    <row r="16" spans="1:10" ht="15">
      <c r="A16" s="343"/>
      <c r="B16" s="77" t="s">
        <v>42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>
      <c r="A17" s="32">
        <v>4</v>
      </c>
      <c r="B17" s="8" t="s">
        <v>32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0" ht="15">
      <c r="A18" s="32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0" ht="15">
      <c r="A19" s="47">
        <v>6</v>
      </c>
      <c r="B19" s="38" t="s">
        <v>11</v>
      </c>
      <c r="C19" s="229">
        <v>264600</v>
      </c>
      <c r="D19" s="229">
        <v>39881</v>
      </c>
      <c r="E19" s="229">
        <v>1630000</v>
      </c>
      <c r="F19" s="229">
        <v>577391</v>
      </c>
      <c r="G19" s="229">
        <v>255000</v>
      </c>
      <c r="H19" s="229"/>
      <c r="I19" s="229">
        <v>2500000</v>
      </c>
      <c r="J19" s="229">
        <v>1300000</v>
      </c>
    </row>
    <row r="20" spans="1:10" ht="29.25">
      <c r="A20" s="343">
        <v>7</v>
      </c>
      <c r="B20" s="8" t="s">
        <v>53</v>
      </c>
      <c r="C20" s="219">
        <f aca="true" t="shared" si="1" ref="C20:J20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0" ht="15">
      <c r="A21" s="343"/>
      <c r="B21" s="77" t="s">
        <v>38</v>
      </c>
      <c r="C21" s="229"/>
      <c r="D21" s="229"/>
      <c r="E21" s="229"/>
      <c r="F21" s="229"/>
      <c r="G21" s="229"/>
      <c r="H21" s="229"/>
      <c r="I21" s="229"/>
      <c r="J21" s="229"/>
    </row>
    <row r="22" spans="1:10" ht="15">
      <c r="A22" s="343"/>
      <c r="B22" s="77" t="s">
        <v>39</v>
      </c>
      <c r="C22" s="229"/>
      <c r="D22" s="229"/>
      <c r="E22" s="229"/>
      <c r="F22" s="229"/>
      <c r="G22" s="229"/>
      <c r="H22" s="229"/>
      <c r="I22" s="229"/>
      <c r="J22" s="229"/>
    </row>
    <row r="23" spans="1:10" ht="15">
      <c r="A23" s="343"/>
      <c r="B23" s="77" t="s">
        <v>40</v>
      </c>
      <c r="C23" s="229"/>
      <c r="D23" s="229"/>
      <c r="E23" s="229"/>
      <c r="F23" s="229"/>
      <c r="G23" s="229"/>
      <c r="H23" s="229"/>
      <c r="I23" s="229"/>
      <c r="J23" s="229"/>
    </row>
    <row r="24" spans="1:10" ht="15">
      <c r="A24" s="343"/>
      <c r="B24" s="77" t="s">
        <v>41</v>
      </c>
      <c r="C24" s="229"/>
      <c r="D24" s="229"/>
      <c r="E24" s="229"/>
      <c r="F24" s="229"/>
      <c r="G24" s="229"/>
      <c r="H24" s="229"/>
      <c r="I24" s="229"/>
      <c r="J24" s="229"/>
    </row>
    <row r="25" spans="1:10" ht="31.5">
      <c r="A25" s="39">
        <v>8</v>
      </c>
      <c r="B25" s="48" t="s">
        <v>31</v>
      </c>
      <c r="C25" s="231">
        <f aca="true" t="shared" si="2" ref="C25:J25">C9+C10+C11+C17+C18+C19+C20</f>
        <v>495173</v>
      </c>
      <c r="D25" s="231">
        <f t="shared" si="2"/>
        <v>1449747</v>
      </c>
      <c r="E25" s="231">
        <f t="shared" si="2"/>
        <v>4966102</v>
      </c>
      <c r="F25" s="231">
        <f t="shared" si="2"/>
        <v>1774113</v>
      </c>
      <c r="G25" s="231">
        <f t="shared" si="2"/>
        <v>567000</v>
      </c>
      <c r="H25" s="231">
        <f t="shared" si="2"/>
        <v>6128610</v>
      </c>
      <c r="I25" s="231">
        <f t="shared" si="2"/>
        <v>8102000</v>
      </c>
      <c r="J25" s="231">
        <f t="shared" si="2"/>
        <v>2720000</v>
      </c>
    </row>
  </sheetData>
  <sheetProtection sheet="1" objects="1" scenarios="1" formatColumns="0" formatRows="0" insertRows="0"/>
  <mergeCells count="6">
    <mergeCell ref="A2:B2"/>
    <mergeCell ref="A4:K4"/>
    <mergeCell ref="C6:F6"/>
    <mergeCell ref="G6:J6"/>
    <mergeCell ref="A11:A16"/>
    <mergeCell ref="A20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view="pageBreakPreview" zoomScale="115" zoomScaleNormal="90" zoomScaleSheetLayoutView="115" zoomScalePageLayoutView="0" workbookViewId="0" topLeftCell="A9">
      <selection activeCell="F26" sqref="F26"/>
    </sheetView>
  </sheetViews>
  <sheetFormatPr defaultColWidth="9.140625" defaultRowHeight="15"/>
  <cols>
    <col min="1" max="1" width="4.57421875" style="241" customWidth="1"/>
    <col min="2" max="2" width="31.8515625" style="14" customWidth="1"/>
    <col min="3" max="22" width="9.7109375" style="14" customWidth="1"/>
    <col min="23" max="16384" width="9.140625" style="14" customWidth="1"/>
  </cols>
  <sheetData>
    <row r="2" spans="1:22" ht="18.75">
      <c r="A2" s="406" t="s">
        <v>68</v>
      </c>
      <c r="B2" s="406"/>
      <c r="C2" s="31"/>
      <c r="D2" s="31"/>
      <c r="E2" s="432">
        <f>+'Т1 - број запослених'!C2:L2</f>
        <v>0</v>
      </c>
      <c r="F2" s="432"/>
      <c r="G2" s="432"/>
      <c r="H2" s="432"/>
      <c r="I2" s="432"/>
      <c r="J2" s="432"/>
      <c r="K2" s="432"/>
      <c r="L2" s="432"/>
      <c r="M2" s="432"/>
      <c r="N2" s="54"/>
      <c r="O2" s="54"/>
      <c r="P2" s="54"/>
      <c r="Q2" s="54"/>
      <c r="R2" s="54"/>
      <c r="S2" s="54"/>
      <c r="T2" s="54"/>
      <c r="U2" s="54"/>
      <c r="V2" s="54"/>
    </row>
    <row r="4" spans="2:22" ht="15.75">
      <c r="B4" s="13" t="s">
        <v>143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ht="18.75">
      <c r="B5" s="242"/>
      <c r="C5" s="242"/>
      <c r="D5" s="242"/>
      <c r="V5" s="264" t="s">
        <v>66</v>
      </c>
    </row>
    <row r="6" spans="1:22" ht="15" customHeight="1">
      <c r="A6" s="433" t="s">
        <v>2</v>
      </c>
      <c r="B6" s="434" t="s">
        <v>0</v>
      </c>
      <c r="C6" s="435" t="s">
        <v>144</v>
      </c>
      <c r="D6" s="435" t="s">
        <v>145</v>
      </c>
      <c r="E6" s="435" t="s">
        <v>146</v>
      </c>
      <c r="F6" s="435" t="s">
        <v>147</v>
      </c>
      <c r="G6" s="436" t="s">
        <v>148</v>
      </c>
      <c r="H6" s="436" t="s">
        <v>149</v>
      </c>
      <c r="I6" s="436" t="s">
        <v>150</v>
      </c>
      <c r="J6" s="436" t="s">
        <v>151</v>
      </c>
      <c r="K6" s="446" t="s">
        <v>152</v>
      </c>
      <c r="L6" s="446" t="s">
        <v>153</v>
      </c>
      <c r="M6" s="445" t="s">
        <v>154</v>
      </c>
      <c r="N6" s="445" t="s">
        <v>155</v>
      </c>
      <c r="O6" s="441" t="s">
        <v>156</v>
      </c>
      <c r="P6" s="441" t="s">
        <v>157</v>
      </c>
      <c r="Q6" s="444" t="s">
        <v>158</v>
      </c>
      <c r="R6" s="444" t="s">
        <v>159</v>
      </c>
      <c r="S6" s="437" t="s">
        <v>160</v>
      </c>
      <c r="T6" s="437" t="s">
        <v>161</v>
      </c>
      <c r="U6" s="440" t="s">
        <v>162</v>
      </c>
      <c r="V6" s="440" t="s">
        <v>163</v>
      </c>
    </row>
    <row r="7" spans="1:22" ht="15" customHeight="1">
      <c r="A7" s="433"/>
      <c r="B7" s="434"/>
      <c r="C7" s="435"/>
      <c r="D7" s="435"/>
      <c r="E7" s="435"/>
      <c r="F7" s="435"/>
      <c r="G7" s="436"/>
      <c r="H7" s="436"/>
      <c r="I7" s="436"/>
      <c r="J7" s="436"/>
      <c r="K7" s="447"/>
      <c r="L7" s="447"/>
      <c r="M7" s="445"/>
      <c r="N7" s="445"/>
      <c r="O7" s="442"/>
      <c r="P7" s="442"/>
      <c r="Q7" s="444"/>
      <c r="R7" s="444"/>
      <c r="S7" s="438"/>
      <c r="T7" s="438"/>
      <c r="U7" s="440"/>
      <c r="V7" s="440"/>
    </row>
    <row r="8" spans="1:22" s="45" customFormat="1" ht="84" customHeight="1">
      <c r="A8" s="433"/>
      <c r="B8" s="434"/>
      <c r="C8" s="435"/>
      <c r="D8" s="435"/>
      <c r="E8" s="435"/>
      <c r="F8" s="435"/>
      <c r="G8" s="436"/>
      <c r="H8" s="436"/>
      <c r="I8" s="436"/>
      <c r="J8" s="436"/>
      <c r="K8" s="448"/>
      <c r="L8" s="448"/>
      <c r="M8" s="445"/>
      <c r="N8" s="445"/>
      <c r="O8" s="443"/>
      <c r="P8" s="443"/>
      <c r="Q8" s="444"/>
      <c r="R8" s="444"/>
      <c r="S8" s="439"/>
      <c r="T8" s="439"/>
      <c r="U8" s="440"/>
      <c r="V8" s="440"/>
    </row>
    <row r="9" spans="1:22" ht="15">
      <c r="A9" s="243">
        <v>1</v>
      </c>
      <c r="B9" s="262" t="s">
        <v>98</v>
      </c>
      <c r="C9" s="251">
        <v>3</v>
      </c>
      <c r="D9" s="251">
        <v>11</v>
      </c>
      <c r="E9" s="251">
        <v>79</v>
      </c>
      <c r="F9" s="251">
        <v>12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</row>
    <row r="10" spans="1:22" ht="15">
      <c r="A10" s="433">
        <v>2</v>
      </c>
      <c r="B10" s="262" t="s">
        <v>95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</row>
    <row r="11" spans="1:22" ht="15">
      <c r="A11" s="433"/>
      <c r="B11" s="255" t="s">
        <v>180</v>
      </c>
      <c r="C11" s="251"/>
      <c r="D11" s="251">
        <v>1</v>
      </c>
      <c r="E11" s="251">
        <v>11</v>
      </c>
      <c r="F11" s="251">
        <v>2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</row>
    <row r="12" spans="1:22" ht="15">
      <c r="A12" s="433"/>
      <c r="B12" s="255" t="s">
        <v>181</v>
      </c>
      <c r="C12" s="251"/>
      <c r="D12" s="251">
        <v>1</v>
      </c>
      <c r="E12" s="251">
        <v>8</v>
      </c>
      <c r="F12" s="251">
        <v>1</v>
      </c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</row>
    <row r="13" spans="1:22" ht="15">
      <c r="A13" s="433"/>
      <c r="B13" s="255" t="s">
        <v>182</v>
      </c>
      <c r="C13" s="251"/>
      <c r="D13" s="251">
        <v>1</v>
      </c>
      <c r="E13" s="251">
        <v>2</v>
      </c>
      <c r="F13" s="251">
        <v>3</v>
      </c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</row>
    <row r="14" spans="1:22" ht="15">
      <c r="A14" s="433"/>
      <c r="B14" s="255" t="s">
        <v>41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</row>
    <row r="15" spans="1:22" ht="15">
      <c r="A15" s="433"/>
      <c r="B15" s="255" t="s">
        <v>42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</row>
    <row r="16" spans="1:22" ht="15">
      <c r="A16" s="433"/>
      <c r="B16" s="260" t="s">
        <v>92</v>
      </c>
      <c r="C16" s="257">
        <f>SUM(C11:C15)</f>
        <v>0</v>
      </c>
      <c r="D16" s="257">
        <f>SUM(D11:D15)</f>
        <v>3</v>
      </c>
      <c r="E16" s="257">
        <f>SUM(E11:E15)</f>
        <v>21</v>
      </c>
      <c r="F16" s="257">
        <f aca="true" t="shared" si="0" ref="F16:R16">SUM(F11:F15)</f>
        <v>6</v>
      </c>
      <c r="G16" s="257">
        <f t="shared" si="0"/>
        <v>0</v>
      </c>
      <c r="H16" s="257">
        <f t="shared" si="0"/>
        <v>0</v>
      </c>
      <c r="I16" s="257">
        <f t="shared" si="0"/>
        <v>0</v>
      </c>
      <c r="J16" s="257">
        <f t="shared" si="0"/>
        <v>0</v>
      </c>
      <c r="K16" s="257">
        <f t="shared" si="0"/>
        <v>0</v>
      </c>
      <c r="L16" s="257">
        <f t="shared" si="0"/>
        <v>0</v>
      </c>
      <c r="M16" s="257">
        <f t="shared" si="0"/>
        <v>0</v>
      </c>
      <c r="N16" s="257">
        <f t="shared" si="0"/>
        <v>0</v>
      </c>
      <c r="O16" s="257">
        <f t="shared" si="0"/>
        <v>0</v>
      </c>
      <c r="P16" s="257">
        <f t="shared" si="0"/>
        <v>0</v>
      </c>
      <c r="Q16" s="257">
        <f t="shared" si="0"/>
        <v>0</v>
      </c>
      <c r="R16" s="257">
        <f t="shared" si="0"/>
        <v>0</v>
      </c>
      <c r="S16" s="257">
        <f>SUM(S11:S15)</f>
        <v>0</v>
      </c>
      <c r="T16" s="257">
        <f>SUM(T11:T15)</f>
        <v>0</v>
      </c>
      <c r="U16" s="257">
        <f>SUM(U11:U15)</f>
        <v>0</v>
      </c>
      <c r="V16" s="257">
        <f>SUM(V11:V15)</f>
        <v>0</v>
      </c>
    </row>
    <row r="17" spans="1:22" ht="32.25">
      <c r="A17" s="433">
        <v>3</v>
      </c>
      <c r="B17" s="259" t="s">
        <v>96</v>
      </c>
      <c r="C17" s="256"/>
      <c r="D17" s="256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</row>
    <row r="18" spans="1:22" ht="15">
      <c r="A18" s="433"/>
      <c r="B18" s="244" t="s">
        <v>172</v>
      </c>
      <c r="C18" s="251"/>
      <c r="D18" s="251">
        <v>1</v>
      </c>
      <c r="E18" s="251">
        <v>9</v>
      </c>
      <c r="F18" s="251">
        <v>1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</row>
    <row r="19" spans="1:22" ht="15">
      <c r="A19" s="433"/>
      <c r="B19" s="244" t="s">
        <v>183</v>
      </c>
      <c r="C19" s="251"/>
      <c r="D19" s="251">
        <v>1</v>
      </c>
      <c r="E19" s="251">
        <v>2</v>
      </c>
      <c r="F19" s="251">
        <v>1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</row>
    <row r="20" spans="1:22" ht="15">
      <c r="A20" s="433"/>
      <c r="B20" s="244" t="s">
        <v>179</v>
      </c>
      <c r="C20" s="251"/>
      <c r="D20" s="251">
        <v>1</v>
      </c>
      <c r="E20" s="251">
        <v>4</v>
      </c>
      <c r="F20" s="251">
        <v>1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</row>
    <row r="21" spans="1:22" ht="15">
      <c r="A21" s="433"/>
      <c r="B21" s="244" t="s">
        <v>41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15">
      <c r="A22" s="433"/>
      <c r="B22" s="244" t="s">
        <v>42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</row>
    <row r="23" spans="1:22" ht="15">
      <c r="A23" s="433"/>
      <c r="B23" s="259" t="s">
        <v>93</v>
      </c>
      <c r="C23" s="256">
        <f aca="true" t="shared" si="1" ref="C23:V23">SUM(C18:C22)</f>
        <v>0</v>
      </c>
      <c r="D23" s="256">
        <f t="shared" si="1"/>
        <v>3</v>
      </c>
      <c r="E23" s="256">
        <f t="shared" si="1"/>
        <v>15</v>
      </c>
      <c r="F23" s="256">
        <f t="shared" si="1"/>
        <v>3</v>
      </c>
      <c r="G23" s="256">
        <f t="shared" si="1"/>
        <v>0</v>
      </c>
      <c r="H23" s="256">
        <f t="shared" si="1"/>
        <v>0</v>
      </c>
      <c r="I23" s="256">
        <f t="shared" si="1"/>
        <v>0</v>
      </c>
      <c r="J23" s="256">
        <f t="shared" si="1"/>
        <v>0</v>
      </c>
      <c r="K23" s="256">
        <f t="shared" si="1"/>
        <v>0</v>
      </c>
      <c r="L23" s="256">
        <f t="shared" si="1"/>
        <v>0</v>
      </c>
      <c r="M23" s="256">
        <f t="shared" si="1"/>
        <v>0</v>
      </c>
      <c r="N23" s="256">
        <f t="shared" si="1"/>
        <v>0</v>
      </c>
      <c r="O23" s="256">
        <f t="shared" si="1"/>
        <v>0</v>
      </c>
      <c r="P23" s="256">
        <f t="shared" si="1"/>
        <v>0</v>
      </c>
      <c r="Q23" s="256">
        <f t="shared" si="1"/>
        <v>0</v>
      </c>
      <c r="R23" s="256">
        <f t="shared" si="1"/>
        <v>0</v>
      </c>
      <c r="S23" s="256">
        <f t="shared" si="1"/>
        <v>0</v>
      </c>
      <c r="T23" s="256">
        <f t="shared" si="1"/>
        <v>0</v>
      </c>
      <c r="U23" s="256">
        <f t="shared" si="1"/>
        <v>0</v>
      </c>
      <c r="V23" s="256">
        <f t="shared" si="1"/>
        <v>0</v>
      </c>
    </row>
    <row r="24" spans="1:22" ht="15">
      <c r="A24" s="243">
        <v>4</v>
      </c>
      <c r="B24" s="260" t="s">
        <v>1</v>
      </c>
      <c r="C24" s="251"/>
      <c r="D24" s="251"/>
      <c r="E24" s="251">
        <v>1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</row>
    <row r="25" spans="1:22" ht="15">
      <c r="A25" s="243">
        <v>5</v>
      </c>
      <c r="B25" s="260" t="s">
        <v>11</v>
      </c>
      <c r="C25" s="251"/>
      <c r="D25" s="251">
        <v>1</v>
      </c>
      <c r="E25" s="251">
        <v>77</v>
      </c>
      <c r="F25" s="251">
        <v>8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</row>
    <row r="26" spans="1:22" ht="30">
      <c r="A26" s="245">
        <v>6</v>
      </c>
      <c r="B26" s="261" t="s">
        <v>33</v>
      </c>
      <c r="C26" s="246">
        <f aca="true" t="shared" si="2" ref="C26:V26">C9+C16+C23+C24+C25</f>
        <v>3</v>
      </c>
      <c r="D26" s="246">
        <f t="shared" si="2"/>
        <v>18</v>
      </c>
      <c r="E26" s="246">
        <f t="shared" si="2"/>
        <v>193</v>
      </c>
      <c r="F26" s="246">
        <f t="shared" si="2"/>
        <v>29</v>
      </c>
      <c r="G26" s="246">
        <f t="shared" si="2"/>
        <v>0</v>
      </c>
      <c r="H26" s="246">
        <f t="shared" si="2"/>
        <v>0</v>
      </c>
      <c r="I26" s="246">
        <f t="shared" si="2"/>
        <v>0</v>
      </c>
      <c r="J26" s="246">
        <f t="shared" si="2"/>
        <v>0</v>
      </c>
      <c r="K26" s="246">
        <f t="shared" si="2"/>
        <v>0</v>
      </c>
      <c r="L26" s="246">
        <f t="shared" si="2"/>
        <v>0</v>
      </c>
      <c r="M26" s="246">
        <f t="shared" si="2"/>
        <v>0</v>
      </c>
      <c r="N26" s="246">
        <f t="shared" si="2"/>
        <v>0</v>
      </c>
      <c r="O26" s="246">
        <f t="shared" si="2"/>
        <v>0</v>
      </c>
      <c r="P26" s="246">
        <f t="shared" si="2"/>
        <v>0</v>
      </c>
      <c r="Q26" s="246">
        <f t="shared" si="2"/>
        <v>0</v>
      </c>
      <c r="R26" s="246">
        <f t="shared" si="2"/>
        <v>0</v>
      </c>
      <c r="S26" s="246">
        <f t="shared" si="2"/>
        <v>0</v>
      </c>
      <c r="T26" s="246">
        <f t="shared" si="2"/>
        <v>0</v>
      </c>
      <c r="U26" s="246">
        <f t="shared" si="2"/>
        <v>0</v>
      </c>
      <c r="V26" s="246">
        <f t="shared" si="2"/>
        <v>0</v>
      </c>
    </row>
    <row r="28" spans="2:10" ht="18.75">
      <c r="B28" s="247" t="s">
        <v>94</v>
      </c>
      <c r="C28" s="247"/>
      <c r="D28" s="247"/>
      <c r="E28" s="247"/>
      <c r="F28" s="248"/>
      <c r="G28" s="248"/>
      <c r="H28" s="248"/>
      <c r="I28" s="248"/>
      <c r="J28" s="248"/>
    </row>
    <row r="29" spans="2:10" ht="15">
      <c r="B29" s="249"/>
      <c r="C29" s="249"/>
      <c r="D29" s="249"/>
      <c r="E29" s="249"/>
      <c r="F29" s="250"/>
      <c r="G29" s="250"/>
      <c r="H29" s="250"/>
      <c r="I29" s="250"/>
      <c r="J29" s="250"/>
    </row>
  </sheetData>
  <sheetProtection sheet="1" objects="1" scenarios="1" formatColumns="0" formatRows="0" insertRows="0"/>
  <mergeCells count="26">
    <mergeCell ref="L6:L8"/>
    <mergeCell ref="V6:V8"/>
    <mergeCell ref="O6:O8"/>
    <mergeCell ref="P6:P8"/>
    <mergeCell ref="Q6:Q8"/>
    <mergeCell ref="R6:R8"/>
    <mergeCell ref="A17:A23"/>
    <mergeCell ref="S6:S8"/>
    <mergeCell ref="T6:T8"/>
    <mergeCell ref="U6:U8"/>
    <mergeCell ref="M6:M8"/>
    <mergeCell ref="N6:N8"/>
    <mergeCell ref="A10:A16"/>
    <mergeCell ref="I6:I8"/>
    <mergeCell ref="J6:J8"/>
    <mergeCell ref="K6:K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sgo</cp:lastModifiedBy>
  <cp:lastPrinted>2019-11-01T09:02:40Z</cp:lastPrinted>
  <dcterms:created xsi:type="dcterms:W3CDTF">2015-10-27T15:40:46Z</dcterms:created>
  <dcterms:modified xsi:type="dcterms:W3CDTF">2020-12-16T11:41:57Z</dcterms:modified>
  <cp:category/>
  <cp:version/>
  <cp:contentType/>
  <cp:contentStatus/>
</cp:coreProperties>
</file>